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735" yWindow="65506" windowWidth="7680" windowHeight="8940" activeTab="2"/>
  </bookViews>
  <sheets>
    <sheet name="How to Input Data &amp; Interpret" sheetId="1" r:id="rId1"/>
    <sheet name="Input Data" sheetId="2" r:id="rId2"/>
    <sheet name="Output Results" sheetId="3" r:id="rId3"/>
    <sheet name="Criteria" sheetId="4" r:id="rId4"/>
    <sheet name="Qtly" sheetId="5" state="hidden" r:id="rId5"/>
    <sheet name="Print Form" sheetId="6" state="hidden" r:id="rId6"/>
  </sheets>
  <definedNames>
    <definedName name="_xlnm.Print_Titles" localSheetId="2">'Output Results'!$A:$C</definedName>
  </definedNames>
  <calcPr fullCalcOnLoad="1"/>
</workbook>
</file>

<file path=xl/comments2.xml><?xml version="1.0" encoding="utf-8"?>
<comments xmlns="http://schemas.openxmlformats.org/spreadsheetml/2006/main">
  <authors>
    <author>Paul W. Schneider</author>
  </authors>
  <commentList>
    <comment ref="A3" authorId="0">
      <text>
        <r>
          <rPr>
            <sz val="8"/>
            <rFont val="Tahoma"/>
            <family val="0"/>
          </rPr>
          <t xml:space="preserve">Input ticker symbol
</t>
        </r>
      </text>
    </comment>
    <comment ref="A4" authorId="0">
      <text>
        <r>
          <rPr>
            <sz val="8"/>
            <rFont val="Tahoma"/>
            <family val="0"/>
          </rPr>
          <t>Month/day/year shown on Statement of Income</t>
        </r>
      </text>
    </comment>
    <comment ref="A5" authorId="0">
      <text>
        <r>
          <rPr>
            <sz val="8"/>
            <rFont val="Tahoma"/>
            <family val="0"/>
          </rPr>
          <t>Revenue, Sales, or Net Sales</t>
        </r>
      </text>
    </comment>
    <comment ref="A7" authorId="0">
      <text>
        <r>
          <rPr>
            <sz val="8"/>
            <rFont val="Tahoma"/>
            <family val="0"/>
          </rPr>
          <t xml:space="preserve">Or Cost of Services, Cost of Products, Cost of Revenue, etc.
</t>
        </r>
      </text>
    </comment>
    <comment ref="A10" authorId="0">
      <text>
        <r>
          <rPr>
            <sz val="8"/>
            <rFont val="Tahoma"/>
            <family val="0"/>
          </rPr>
          <t>Or Earnings Before Provision for Income Taxes, Or Earnings Before Income Taxes, etc.
Or Income before taxes, profit before taxes</t>
        </r>
      </text>
    </comment>
    <comment ref="A11" authorId="0">
      <text>
        <r>
          <rPr>
            <sz val="8"/>
            <rFont val="Tahoma"/>
            <family val="0"/>
          </rPr>
          <t xml:space="preserve">Or Provision for Income Taxes, etc.
</t>
        </r>
      </text>
    </comment>
    <comment ref="A13" authorId="0">
      <text>
        <r>
          <rPr>
            <sz val="8"/>
            <rFont val="Tahoma"/>
            <family val="0"/>
          </rPr>
          <t xml:space="preserve">If not available on statement of income, see "selected financial data table" in annual report for "diluted average weighted number of shares"
</t>
        </r>
      </text>
    </comment>
    <comment ref="A16" authorId="0">
      <text>
        <r>
          <rPr>
            <sz val="8"/>
            <rFont val="Tahoma"/>
            <family val="2"/>
          </rPr>
          <t>The sum of Cash &amp; Equivalents, Short Term Investments, and Marketable Securities, etc. (if any)</t>
        </r>
      </text>
    </comment>
    <comment ref="A18" authorId="0">
      <text>
        <r>
          <rPr>
            <sz val="8"/>
            <rFont val="Tahoma"/>
            <family val="2"/>
          </rPr>
          <t>Or Receivables or trade receivables</t>
        </r>
      </text>
    </comment>
    <comment ref="A20" authorId="0">
      <text>
        <r>
          <rPr>
            <sz val="8"/>
            <rFont val="Tahoma"/>
            <family val="0"/>
          </rPr>
          <t xml:space="preserve">Merchandise Inventories, etc.
</t>
        </r>
      </text>
    </comment>
    <comment ref="A23" authorId="0">
      <text>
        <r>
          <rPr>
            <sz val="8"/>
            <rFont val="Tahoma"/>
            <family val="0"/>
          </rPr>
          <t xml:space="preserve">Property and Equipment,etc.
</t>
        </r>
      </text>
    </comment>
    <comment ref="A26" authorId="0">
      <text>
        <r>
          <rPr>
            <sz val="8"/>
            <rFont val="Tahoma"/>
            <family val="0"/>
          </rPr>
          <t xml:space="preserve">Current Portion of Long Term Debt,Short Term borrowings,Debt Payable within one year,etc.
</t>
        </r>
      </text>
    </comment>
    <comment ref="A27" authorId="0">
      <text>
        <r>
          <rPr>
            <sz val="8"/>
            <rFont val="Tahoma"/>
            <family val="0"/>
          </rPr>
          <t xml:space="preserve">Or Payables
</t>
        </r>
      </text>
    </comment>
    <comment ref="A29" authorId="0">
      <text>
        <r>
          <rPr>
            <sz val="8"/>
            <rFont val="Tahoma"/>
            <family val="0"/>
          </rPr>
          <t xml:space="preserve">Or Long Term Liabilities, less current portion ; 
</t>
        </r>
      </text>
    </comment>
    <comment ref="A31" authorId="0">
      <text>
        <r>
          <rPr>
            <sz val="8"/>
            <rFont val="Tahoma"/>
            <family val="0"/>
          </rPr>
          <t xml:space="preserve">Total Stockholder's Equity; Total Shareholder's Equity
</t>
        </r>
      </text>
    </comment>
    <comment ref="A34" authorId="0">
      <text>
        <r>
          <rPr>
            <sz val="8"/>
            <rFont val="Tahoma"/>
            <family val="0"/>
          </rPr>
          <t xml:space="preserve">The sign to use on the input sheet should be positive if the Operating Activity does not have parenthesis and the text says cash "provided by" Operating Activities. In the rare case that the cash is "used in" Operating Activities and/or is in parenthesis, then it is negative.
</t>
        </r>
      </text>
    </comment>
    <comment ref="A35" authorId="0">
      <text>
        <r>
          <rPr>
            <sz val="8"/>
            <rFont val="Tahoma"/>
            <family val="0"/>
          </rPr>
          <t xml:space="preserve">The sign to be input for Investing Activities should be negative if the Operating Activity is in parenthesis or the text says cash "used in" Investing Activities. It is positive if it is not in parenthesis and the text says "provided by".
</t>
        </r>
      </text>
    </comment>
    <comment ref="A36" authorId="0">
      <text>
        <r>
          <rPr>
            <sz val="8"/>
            <rFont val="Tahoma"/>
            <family val="0"/>
          </rPr>
          <t xml:space="preserve">Or called purchases of Property, Plant or Equiptment, etc.Is almost always positive unless more equiptment was sold off than purchased. Then it would be negative. </t>
        </r>
      </text>
    </comment>
    <comment ref="A37" authorId="0">
      <text>
        <r>
          <rPr>
            <sz val="8"/>
            <rFont val="Tahoma"/>
            <family val="0"/>
          </rPr>
          <t xml:space="preserve">Financing Activities are positive if not in parenthesis and cash is "provided by" the activity. Negative if in parenthesis or "used in" the activity.
</t>
        </r>
      </text>
    </comment>
    <comment ref="A38" authorId="0">
      <text>
        <r>
          <rPr>
            <sz val="8"/>
            <rFont val="Tahoma"/>
            <family val="0"/>
          </rPr>
          <t xml:space="preserve">Input dividends as positive regardless of the sign used in the annual report.
</t>
        </r>
      </text>
    </comment>
    <comment ref="A40" authorId="0">
      <text>
        <r>
          <rPr>
            <sz val="8"/>
            <rFont val="Tahoma"/>
            <family val="0"/>
          </rPr>
          <t xml:space="preserve">Do not use this option. Input a zero. Otherwise, the Valueline Total Debt could be input if no other data is available for long and short term debt.
</t>
        </r>
      </text>
    </comment>
    <comment ref="A42" authorId="0">
      <text>
        <r>
          <rPr>
            <sz val="8"/>
            <rFont val="Tahoma"/>
            <family val="0"/>
          </rPr>
          <t xml:space="preserve">Go to Proxy Statement (Schedule 14A at Edgarscan online) and add up CEO's Salary,Bonus, and All Other compensation. Input in Millions of dollars.
</t>
        </r>
      </text>
    </comment>
    <comment ref="A44" authorId="0">
      <text>
        <r>
          <rPr>
            <sz val="8"/>
            <rFont val="Tahoma"/>
            <family val="0"/>
          </rPr>
          <t xml:space="preserve">Annual report notes will list Stock Options outstanding at the close of the fiscal year of the report. Input in Millions of shares.
</t>
        </r>
      </text>
    </comment>
    <comment ref="A45" authorId="0">
      <text>
        <r>
          <rPr>
            <sz val="8"/>
            <rFont val="Tahoma"/>
            <family val="0"/>
          </rPr>
          <t xml:space="preserve">A table in the annual report notes will list both "Net Earnings as Reported" and underneath list "Proforma"  which means Net Income if Stock Options Expensed. Input "Proforma" in Millions of dollars.
</t>
        </r>
      </text>
    </comment>
  </commentList>
</comments>
</file>

<file path=xl/sharedStrings.xml><?xml version="1.0" encoding="utf-8"?>
<sst xmlns="http://schemas.openxmlformats.org/spreadsheetml/2006/main" count="771" uniqueCount="542">
  <si>
    <t>PFCB</t>
  </si>
  <si>
    <t>Stock Option Shares Outstanding (M)</t>
  </si>
  <si>
    <t>Stk Opt Sh Outstanding/Total Shares</t>
  </si>
  <si>
    <t>Making Short Work Of An Annual Report     3/29/05</t>
  </si>
  <si>
    <t xml:space="preserve">CAPEX/Sales </t>
  </si>
  <si>
    <t>CAPEX / Sales %</t>
  </si>
  <si>
    <t>Version 1.0.51</t>
  </si>
  <si>
    <t>CAPEX / Sales</t>
  </si>
  <si>
    <t>&lt;.03</t>
  </si>
  <si>
    <t>&gt;03 - .05</t>
  </si>
  <si>
    <t>&gt;.05</t>
  </si>
  <si>
    <t>Varies by industry</t>
  </si>
  <si>
    <t>Free Cash Flow Productivity</t>
  </si>
  <si>
    <t>(Net Cash from Operations-CAPEX)/Earnings</t>
  </si>
  <si>
    <t xml:space="preserve">                                        Deferred tax</t>
  </si>
  <si>
    <t xml:space="preserve">                                        Prepaid income tax</t>
  </si>
  <si>
    <t xml:space="preserve">                                        Prepaid assets</t>
  </si>
  <si>
    <t xml:space="preserve">                                        Other prepaid expenses and receivables</t>
  </si>
  <si>
    <t xml:space="preserve">                                        Other current assets</t>
  </si>
  <si>
    <t>Current Liabilities includes: Accounts payable</t>
  </si>
  <si>
    <t xml:space="preserve">                                              Income taxes</t>
  </si>
  <si>
    <t xml:space="preserve">                                              Current portion of long-term debt</t>
  </si>
  <si>
    <t xml:space="preserve">                                              Accrued liabilities (expenses)</t>
  </si>
  <si>
    <t xml:space="preserve">                                              Deferred/unearned revenue</t>
  </si>
  <si>
    <t xml:space="preserve">                                              Other current liabilities</t>
  </si>
  <si>
    <t>Earnings = Net Income</t>
  </si>
  <si>
    <t xml:space="preserve">               = Net Profit</t>
  </si>
  <si>
    <t>Income Statement = Earnings Statement</t>
  </si>
  <si>
    <t xml:space="preserve">                              = Statement of Operations</t>
  </si>
  <si>
    <t xml:space="preserve">                              = Profit &amp; Loss Statement</t>
  </si>
  <si>
    <t xml:space="preserve">                              = Consolidated Statement of Income</t>
  </si>
  <si>
    <t>Inventories = Merchandise Inventories</t>
  </si>
  <si>
    <t>Earnings Before Income Taxes = Income (Loss) Before Income Taxes</t>
  </si>
  <si>
    <t xml:space="preserve">                                                  = Earnings Before Provision for Income Taxes</t>
  </si>
  <si>
    <t xml:space="preserve">                                                                                                      </t>
  </si>
  <si>
    <t>Earnings per Share = Net Income per Share</t>
  </si>
  <si>
    <t xml:space="preserve">                               = Net Income per Common Share</t>
  </si>
  <si>
    <t>Long-Term Debt includes: Notes/Loans payable</t>
  </si>
  <si>
    <t xml:space="preserve">                                           Bank line of credit</t>
  </si>
  <si>
    <t xml:space="preserve">                                           Capital lease obligation</t>
  </si>
  <si>
    <t xml:space="preserve">                                           Preferred stock</t>
  </si>
  <si>
    <t xml:space="preserve">                                           Convertible notes</t>
  </si>
  <si>
    <t>Net Income = Net Profit</t>
  </si>
  <si>
    <t xml:space="preserve">                   = Net Earnings</t>
  </si>
  <si>
    <t>Operating Cash Flow includes: Net cash provided by (used in) Operating Activities</t>
  </si>
  <si>
    <t>Revenues = Sales</t>
  </si>
  <si>
    <t xml:space="preserve">                = Net Sales</t>
  </si>
  <si>
    <t>Shareholder Equity = Shareholders' Investment</t>
  </si>
  <si>
    <t xml:space="preserve">                                = Stockholders' Equity</t>
  </si>
  <si>
    <t>Short-Term Debt includes: Debt Payable Within One Year</t>
  </si>
  <si>
    <t xml:space="preserve">                                            Current Portion of Long-Term Debt</t>
  </si>
  <si>
    <t xml:space="preserve">                                            Notes Payable</t>
  </si>
  <si>
    <t xml:space="preserve">                                            Short-term borrowings</t>
  </si>
  <si>
    <t>None</t>
  </si>
  <si>
    <t>&gt;15</t>
  </si>
  <si>
    <t xml:space="preserve"> 7 to 15</t>
  </si>
  <si>
    <t>&lt; 7</t>
  </si>
  <si>
    <t xml:space="preserve"> 12 to 15</t>
  </si>
  <si>
    <t>&lt; 12</t>
  </si>
  <si>
    <t>&gt;3</t>
  </si>
  <si>
    <t>-1 to 3</t>
  </si>
  <si>
    <t>&lt; -1</t>
  </si>
  <si>
    <t>&lt; EPS</t>
  </si>
  <si>
    <t>EPS Neg</t>
  </si>
  <si>
    <t>&gt;EPS GR</t>
  </si>
  <si>
    <t>&lt;EPS Gr</t>
  </si>
  <si>
    <t>&lt; 1</t>
  </si>
  <si>
    <t xml:space="preserve"> 1 to 3</t>
  </si>
  <si>
    <t>&gt; 3</t>
  </si>
  <si>
    <t>- 5 to 0</t>
  </si>
  <si>
    <t xml:space="preserve"> -10 to -5</t>
  </si>
  <si>
    <t>&gt; 10</t>
  </si>
  <si>
    <t>&gt; 50</t>
  </si>
  <si>
    <t>25 to 50</t>
  </si>
  <si>
    <t>&lt; 25</t>
  </si>
  <si>
    <t>&lt; 0</t>
  </si>
  <si>
    <t>7 to 10</t>
  </si>
  <si>
    <t>&lt; .33</t>
  </si>
  <si>
    <t>&gt; .33</t>
  </si>
  <si>
    <t>&gt; 1</t>
  </si>
  <si>
    <t>&lt; -2</t>
  </si>
  <si>
    <t>&lt; 5</t>
  </si>
  <si>
    <t>5 to 10</t>
  </si>
  <si>
    <t>1 to 1.5</t>
  </si>
  <si>
    <t>2 to 5</t>
  </si>
  <si>
    <t>&lt; 2</t>
  </si>
  <si>
    <t>&gt;2</t>
  </si>
  <si>
    <t>1 to 2</t>
  </si>
  <si>
    <t>&gt;1</t>
  </si>
  <si>
    <t>1 to 1.25</t>
  </si>
  <si>
    <t>&gt; 1.25</t>
  </si>
  <si>
    <t>&gt; 12</t>
  </si>
  <si>
    <t>7 to 12</t>
  </si>
  <si>
    <t>0 to 10</t>
  </si>
  <si>
    <t>SSG Provides- Comp Industry</t>
  </si>
  <si>
    <t>VL Provides</t>
  </si>
  <si>
    <t xml:space="preserve">SSG Provides </t>
  </si>
  <si>
    <t>Requires more digging</t>
  </si>
  <si>
    <t>Need will go away once options expensed</t>
  </si>
  <si>
    <t>Nice to look at</t>
  </si>
  <si>
    <t>Nice to view</t>
  </si>
  <si>
    <t>NSA provides</t>
  </si>
  <si>
    <t>Good check for excess debt</t>
  </si>
  <si>
    <t>Useful to observe</t>
  </si>
  <si>
    <t>Valuable - Criteria ?</t>
  </si>
  <si>
    <t>Nice measure</t>
  </si>
  <si>
    <t>Very useful</t>
  </si>
  <si>
    <t>Minimal  value</t>
  </si>
  <si>
    <t>Have not dug into</t>
  </si>
  <si>
    <t>Nice to look at-  Value =?</t>
  </si>
  <si>
    <t>SSG provides</t>
  </si>
  <si>
    <t>Nice to observe</t>
  </si>
  <si>
    <t>Value ?</t>
  </si>
  <si>
    <t>Need quarterly to be more useful</t>
  </si>
  <si>
    <t>Tough to decide on criteria</t>
  </si>
  <si>
    <t>?</t>
  </si>
  <si>
    <t>Have  not used enough to assess</t>
  </si>
  <si>
    <t>ROIC = (Net Profit)  / (Avg. Equity + LTD)</t>
  </si>
  <si>
    <t>(Net Cash from Operating Activities(NCO)/Net Income)-1</t>
  </si>
  <si>
    <t>(NI-NCO)/(Total Assets CY+Total Assets PY)/2</t>
  </si>
  <si>
    <t>(NI if Stk Opt Expensed-NI)/NI</t>
  </si>
  <si>
    <t>Net Cash from Operations - CAPEX</t>
  </si>
  <si>
    <t>Long Term Debt / 2 times last years Net Income</t>
  </si>
  <si>
    <t>(# shares last year - # shares this year) / # shares last year</t>
  </si>
  <si>
    <t>Cash &amp; Equiv.+Sh Tm Inv.+Marketable Securities-Total Debt</t>
  </si>
  <si>
    <t>Cash &amp; Equiv.+Sh Tm Inv.+Marketable Securities-Total Debt/Shares</t>
  </si>
  <si>
    <t>(Cash &amp; Equiv+ Sh Tm Inv+MS) / Total Debt</t>
  </si>
  <si>
    <t>Cash &amp; Equiv +Sh Tm Inv+Marketable Securities CY/Same for PY</t>
  </si>
  <si>
    <t xml:space="preserve">Current ratio= Current Assets / Current Liabilities </t>
  </si>
  <si>
    <t xml:space="preserve">Quick Assets Ratio= (C&amp;E+STI+MS+AR) /  Current Liabilities </t>
  </si>
  <si>
    <t>Foolish Flow Ratio = (CA-C&amp;E)/CL-STD)</t>
  </si>
  <si>
    <t>AR CY / AR PY</t>
  </si>
  <si>
    <t>Sales CY / Sales PY</t>
  </si>
  <si>
    <t>Chg AR% - Chg Sales%</t>
  </si>
  <si>
    <t>AR CY / (Sales CY / 365)</t>
  </si>
  <si>
    <t>AR PY / (Sales PY / 365)</t>
  </si>
  <si>
    <t>COG CY / Inv CY</t>
  </si>
  <si>
    <t>COG PY / Inv PY</t>
  </si>
  <si>
    <t xml:space="preserve"> INV CY / INV PY</t>
  </si>
  <si>
    <t xml:space="preserve"> Chg Inv% - Chg Sales%</t>
  </si>
  <si>
    <t>Sales CY / PP&amp;E</t>
  </si>
  <si>
    <t>CEO Total Compensation /Net Income</t>
  </si>
  <si>
    <t xml:space="preserve">Total debt to equity ratio = total debt /  equity </t>
  </si>
  <si>
    <t>&gt; 0.0%</t>
  </si>
  <si>
    <t>Ind Cmp</t>
  </si>
  <si>
    <t>Cash Conversion Cycle (CCC) = Days Inv Outstanding + Days Sales Outstanding - Days Payables Outstanding</t>
  </si>
  <si>
    <t>CCC is from the Fool and is briefly the time required to turn a dollar spent on goods sold back into cash. See</t>
  </si>
  <si>
    <t>http://www.fool.com/dripport/2002/dripport021219.htm?source=EDNWFT</t>
  </si>
  <si>
    <t xml:space="preserve">Accounts Payable </t>
  </si>
  <si>
    <t>Cash Conversion Cycle(CCC)</t>
  </si>
  <si>
    <t>CCC=DIO+DSO-DPO (From Fool)</t>
  </si>
  <si>
    <t>Net Cash from Operating Activities(cy)</t>
  </si>
  <si>
    <t>Cash From Operations/Per Share</t>
  </si>
  <si>
    <t>Growth in Cash from Operations/Share %</t>
  </si>
  <si>
    <t>&gt;EPS Gr</t>
  </si>
  <si>
    <t xml:space="preserve">&gt;EPS </t>
  </si>
  <si>
    <t>ORLY</t>
  </si>
  <si>
    <t>BFAM</t>
  </si>
  <si>
    <t>(Pretax Profit + Interest Expense) / Interest Expense</t>
  </si>
  <si>
    <t>Interest Coverage Ratio = (Pretax Profit + Interest Expense) / Interest Expense</t>
  </si>
  <si>
    <t>FISV</t>
  </si>
  <si>
    <t>Accounts Payable</t>
  </si>
  <si>
    <t>DIO=Days Inventory Outstanding                   http://www.fool.com/dripport/2002/dripport021219.htm?source=EDNWFT</t>
  </si>
  <si>
    <t>DPO=Days Payables Outstanding                 http://www.fool.com/dripport/2002/dripport021219.htm?source=EDNWFT</t>
  </si>
  <si>
    <t>DSO=Days Sales Outstanding                      http://www.fool.com/dripport/2002/dripport021219.htm?source=EDNWFT</t>
  </si>
  <si>
    <t>LTD=Long Term Debt</t>
  </si>
  <si>
    <t>MS=Marketable Securities (if any)</t>
  </si>
  <si>
    <t>NI=Net Income</t>
  </si>
  <si>
    <t>NCO=Net Cash from Operations</t>
  </si>
  <si>
    <t>ROIC=Return on Invested Capital</t>
  </si>
  <si>
    <t>STI=Short Term Investments</t>
  </si>
  <si>
    <t>STD=Short Term Debt</t>
  </si>
  <si>
    <t xml:space="preserve">Free Cash Flow = Cash provided by Operations - dividends paid - Capital expenditures </t>
  </si>
  <si>
    <t>Comments</t>
  </si>
  <si>
    <t>Provides trend and insight to ROE</t>
  </si>
  <si>
    <t>Must be evaluated carefully</t>
  </si>
  <si>
    <t>Good measure of profitability - Trend</t>
  </si>
  <si>
    <t>Check to see if CF &gt;NI</t>
  </si>
  <si>
    <t>&gt;EPS</t>
  </si>
  <si>
    <t>Same as line 12</t>
  </si>
  <si>
    <t>Value</t>
  </si>
  <si>
    <t>0=Lo, 5=Hi</t>
  </si>
  <si>
    <t>Hidden</t>
  </si>
  <si>
    <t>&gt;0.9</t>
  </si>
  <si>
    <t>0.8 to 0.9</t>
  </si>
  <si>
    <t>&lt;0.9</t>
  </si>
  <si>
    <t>%Operating Cash Flow Margin= (net cash from Operations / sales )</t>
  </si>
  <si>
    <t>Measures the effectiveness of generating cash for every dollar of sales. The net cash from Operations is given on the Cash Flow Statement. The Sales (or Revenue) is located on the Statement of Income.</t>
  </si>
  <si>
    <t>Total Debt /Net Cash from Operating Activities(NCO)</t>
  </si>
  <si>
    <t>&gt;-5%</t>
  </si>
  <si>
    <t>&lt;5%</t>
  </si>
  <si>
    <t>&gt;0</t>
  </si>
  <si>
    <t>% Change in Accounts Receivable(AR)</t>
  </si>
  <si>
    <r>
      <t xml:space="preserve">Quick Assets Ratio </t>
    </r>
    <r>
      <rPr>
        <sz val="10"/>
        <rFont val="Arial"/>
        <family val="2"/>
      </rPr>
      <t>= (Cash &amp; Equivalents+Short TermInvestments+Short Term Marketable Securites+Accounts Receivable) / Current Liabilities: Cash and other assets which can or will be converted into cash fairly soon, such as accounts receivable and marketable securities; or equivalently, current assets minus inventory.</t>
    </r>
  </si>
  <si>
    <t>Developed by Paul Schneider and converted to Excel 2000 by Dan Hess as a collaborative effort with Nancy Isaacs and Lowell Herr for fellow NAIC I Club List users and others as freeware.</t>
  </si>
  <si>
    <r>
      <t xml:space="preserve">A color code of red, yellow, or green colors is used on the Output Results worksheet to signify high risk, caution, or good performance, respectively, for each calculated parameter.  The value of each calculated number is also given so the user can make his or her own assessment of quality or risk. The color code also provides a quick overview of stocks in the entire portfolio that may be in trouble as measured by a multitude of parameters indicating "red", or conversely in "green" for  those companies that have excellent quality. The sample "user criteria" is included.  Users may wish to customize this criteria to suit their risk profile and desires. The colors have been selected by the "conditional formatting" provided by Excel 2.0 and can also be modified by the user if needed to suit the particular nature of a given industry. </t>
    </r>
    <r>
      <rPr>
        <u val="single"/>
        <sz val="10"/>
        <rFont val="Arial"/>
        <family val="2"/>
      </rPr>
      <t>So look at the number compared to the industry;don't nit pick at the color. One color criteria does NOT fit all</t>
    </r>
    <r>
      <rPr>
        <sz val="10"/>
        <rFont val="Arial"/>
        <family val="2"/>
      </rPr>
      <t>!  This Excel program cannot have different color limits for each industry!  Color is only a guide.</t>
    </r>
  </si>
  <si>
    <t>EPS Growth Rate</t>
  </si>
  <si>
    <t>Color Formatting</t>
  </si>
  <si>
    <t>Green</t>
  </si>
  <si>
    <t>Yellow</t>
  </si>
  <si>
    <t xml:space="preserve">Red </t>
  </si>
  <si>
    <t>Output Analysis, Criteria and Interpretation</t>
  </si>
  <si>
    <r>
      <t xml:space="preserve">as some of the alternate methods of obtaining the required financial tables.  The 3 required tables  are </t>
    </r>
    <r>
      <rPr>
        <u val="single"/>
        <sz val="10"/>
        <color indexed="8"/>
        <rFont val="Arial"/>
        <family val="2"/>
      </rPr>
      <t>The Statement of Income</t>
    </r>
    <r>
      <rPr>
        <sz val="10"/>
        <color indexed="8"/>
        <rFont val="Arial"/>
        <family val="2"/>
      </rPr>
      <t xml:space="preserve">, </t>
    </r>
    <r>
      <rPr>
        <u val="single"/>
        <sz val="10"/>
        <color indexed="8"/>
        <rFont val="Arial"/>
        <family val="2"/>
      </rPr>
      <t>The Balance Sheet</t>
    </r>
    <r>
      <rPr>
        <sz val="10"/>
        <color indexed="8"/>
        <rFont val="Arial"/>
        <family val="2"/>
      </rPr>
      <t xml:space="preserve">, and The </t>
    </r>
    <r>
      <rPr>
        <u val="single"/>
        <sz val="10"/>
        <color indexed="8"/>
        <rFont val="Arial"/>
        <family val="2"/>
      </rPr>
      <t>Statement of Cash Flows</t>
    </r>
    <r>
      <rPr>
        <sz val="10"/>
        <color indexed="8"/>
        <rFont val="Arial"/>
        <family val="2"/>
      </rPr>
      <t xml:space="preserve">.  The needed items of information are described herein and can be found and tabulated into this Excel program from these tables onto the </t>
    </r>
    <r>
      <rPr>
        <b/>
        <sz val="10"/>
        <color indexed="8"/>
        <rFont val="Arial"/>
        <family val="2"/>
      </rPr>
      <t>"Input Data"</t>
    </r>
    <r>
      <rPr>
        <sz val="10"/>
        <color indexed="8"/>
        <rFont val="Arial"/>
        <family val="2"/>
      </rPr>
      <t xml:space="preserve">  worksheet (click on tab at bottom of this page) and the Excel program will automatically calculate and list answers on the </t>
    </r>
    <r>
      <rPr>
        <b/>
        <sz val="10"/>
        <color indexed="8"/>
        <rFont val="Arial"/>
        <family val="2"/>
      </rPr>
      <t xml:space="preserve">"Output Results" </t>
    </r>
    <r>
      <rPr>
        <sz val="10"/>
        <color indexed="8"/>
        <rFont val="Arial"/>
        <family val="2"/>
      </rPr>
      <t>worksheet (click tab at bottom of this page)  to provide you with an excellent color coded idea of the financial strength and quality of your company. In addition this</t>
    </r>
    <r>
      <rPr>
        <b/>
        <sz val="10"/>
        <color indexed="8"/>
        <rFont val="Arial"/>
        <family val="2"/>
      </rPr>
      <t xml:space="preserve"> "How to Input Data &amp; Interpret" </t>
    </r>
    <r>
      <rPr>
        <sz val="10"/>
        <color indexed="8"/>
        <rFont val="Arial"/>
        <family val="2"/>
      </rPr>
      <t>Worksheet you are now reading (see tab at bottom of this page)  explains the parameters calculated for you and provides an index of terms and explains these terms to partially assist in your education on annual reports.</t>
    </r>
  </si>
  <si>
    <r>
      <t>The "Output Results" worksheet has a Column B which contains a brief definition of the formulas used in the output calculations.</t>
    </r>
    <r>
      <rPr>
        <sz val="10"/>
        <color indexed="8"/>
        <rFont val="Arial"/>
        <family val="2"/>
      </rPr>
      <t xml:space="preserve"> You may choose to hide this column once you are familiar with the formulas and are familiar with Excel. Hiding Column B permits you to view even more stocks simultaneously. You may also scroll to the right to view an entire portfolio, candidate stocks, etc. You will also have to scroll vertically to see all the information on each company.</t>
    </r>
  </si>
  <si>
    <t>% Margin of Free Cash Flow  To Sales = (Cash Flow Provided By Operations - Capital Expenditures - Dividends Paid)  X 100. / Sales</t>
  </si>
  <si>
    <t>C&amp;E as stated here really includes short term investments and short term marketable securities in addition to Cash and Cash Equivalents.  This will be a positive number for a company with lots of cash and little or no debt.  A large positive number is an ideal signal of financial strength, but a lot of good companies will also have negative net cash.</t>
  </si>
  <si>
    <t>C&amp;E as stated here really includes short term investments and short term marketable securities in addition to Cash and Cash equivalents.  This is a measure if the company is improving on the Cash &amp; Equivalents available this year over last year.</t>
  </si>
  <si>
    <t>This is expressed as a ratio of the number of times the excess of pretax profit plus the interest expense exceeds the interest expense.  Higher numbers show an increased capability to handle interest costs.  It is at a maximum if there is no debt and therefore no interest is paid. In this case, the words "No Debt" are printed out.</t>
  </si>
  <si>
    <t>See"How to Input Data &amp; Interpret</t>
  </si>
  <si>
    <t>Average Assets</t>
  </si>
  <si>
    <t>Avg Annual Assets / Avg Shareholder Equity</t>
  </si>
  <si>
    <t>Sales / Avg Annual Assets</t>
  </si>
  <si>
    <t>Net Profit Margin (Profitability)</t>
  </si>
  <si>
    <t>Asset Turnover(Efficiency)</t>
  </si>
  <si>
    <t>Financial Leverage(Gearing)</t>
  </si>
  <si>
    <t>Chk Chgs</t>
  </si>
  <si>
    <t>You can make short work of an annual report  by  heading straight for the tables of financial contents.  At this stage, we  assume you have already completed a satisfactory SSG and are either contemplating buying the stock or  already own it.</t>
  </si>
  <si>
    <t>You may view or print out selected pages of  the annual report from the company  website listed in Value Line or  get a printout of the SEC Form 10K annual filing from Edgarscan at http://edgarscan.pwcglobal.com/servlets/edgarscan</t>
  </si>
  <si>
    <t xml:space="preserve">The input and output worksheets are provided to accommodate a large number of annual reports simultaneously and side by side.  Some may find it useful to place prior years of a company adjacent to allow historical comparisons.  Likewise comparing companies in the same business or industry may make more meaningful comparisons. The worksheet has been set up to view or print many companies per page in landscape on an HP 932C Printer.  This can easily be changed by adding columns, hiding columns, clearing columns as the user desires. Refer to your Excel or Printer User Guides on how to make changes.  </t>
  </si>
  <si>
    <t>You have the option of comparing performance of sequential years of a given company, or several companies in a given industry.</t>
  </si>
  <si>
    <t>In addition to using this spreadsheet to quickly analyze the numbers in the annual report, the report should be read  along with the proxy.  It is suggested that each subsequent annual report be analyzed in the same manner after owning the stock to become aware of any changes in performance.  Be forewarned that some stocks with great annual performance numbers can still have poor price performance for good reason. (For instance, a drug company that is living off the laurels of one key drug that is ready to go off patent (e.g. Schering Plough in 2001). Stock prices often reflect future anticipated performance.</t>
  </si>
  <si>
    <t>As a final note, you should fully expect that the numbers that you calculate may differ from numbers you see already calculated and published for you on the internet, annual reports, or in Value Line. For instance, a different time frame may be used such as trailing twelve months (ttm) instead of fiscal year. Also calculations that involve terms of "equity" or "numbers of shares" will often use different definitions.  Return on equity may use equity at the end of the year instead of average equity, which averages the beginning and end of the year, or a weighted average equity. Number of shares in this program assume full dilution and average number of shares from beginning to end of the year, a weighted average.  As long as you calculate all your companies the same way, you should not be mislead or have to rely on how it is done for you by each source.</t>
  </si>
  <si>
    <t xml:space="preserve">The Net Cash from Operating Activities minus capital expenditures and dividends paid should be positive.  It is expressed  in this case as a percentage of Sales.   Capital expenditures are also referred to as CAPEX.  </t>
  </si>
  <si>
    <t xml:space="preserve">Operating Cash Flow Coverage Ratio = </t>
  </si>
  <si>
    <t xml:space="preserve">                                           Net Cash "provided by"/ ("used in") Operating Activities</t>
  </si>
  <si>
    <t>Version 1.0.50</t>
  </si>
  <si>
    <t>&gt;90%</t>
  </si>
  <si>
    <t xml:space="preserve">  (Net Cash "provided by"/ ("used in") Investing Activities + Net Cash "provided by"/ ("used in") Financing Activities)</t>
  </si>
  <si>
    <t>Growth of Debt</t>
  </si>
  <si>
    <t>The main operating business is a source of cash and is called Operating Activities (in the numerator above) and is divided by the combined total (in the denominator) of Investing Activities (which is usually mostly capitol expenditures) plus Financing Activities (which is usually mostly debt financing costs)</t>
  </si>
  <si>
    <r>
      <t>Foolish Flow Ratio</t>
    </r>
    <r>
      <rPr>
        <sz val="10"/>
        <rFont val="Arial"/>
        <family val="0"/>
      </rPr>
      <t>= (Current Assets - Cash&amp; Equivalents) / (Current Liabilities - Short Term Debt) is taken from The Motley Fool. It is a ratio of "bad assets to good liabilities." What do we mean by a "bad asset" and "good liability"? A bad asset is high inventories and high accounts receivable.  A good liability is a high accounts payable. </t>
    </r>
  </si>
  <si>
    <t xml:space="preserve">Higher values are better in that they indicate a better return on the facilities.  Additional capital expenditures (CAPEX) to  add to the total PP&amp;E should be met with improved sales  in subsequent years in order to maintain or improve the Plant Turnover Ratio.  </t>
  </si>
  <si>
    <t>Abbreviations and Definitions</t>
  </si>
  <si>
    <t>AR =Accounts receivable</t>
  </si>
  <si>
    <t>CA=Current Assets</t>
  </si>
  <si>
    <t>Cash Flow = Has many definitions and has to be separately defined or elaborated upon in a given context.</t>
  </si>
  <si>
    <t>CEO Total Compensation= Sum of salary, bonuses and other compensation in millions of dollars.</t>
  </si>
  <si>
    <t>Chg=Change</t>
  </si>
  <si>
    <t>COG=Cost of Goods</t>
  </si>
  <si>
    <t>C&amp;E=Cash &amp; Equivalents</t>
  </si>
  <si>
    <t>CL=Current Liabilities</t>
  </si>
  <si>
    <t xml:space="preserve">   If you look at a typical Balance Sheet, Current Assets consist of "bad assets" (where people owe you money such as accounts receivable, or that cost you money such as inventories that you have to wait till you can sell) and "good assets" like Cash and Equivalents that are immediately available.</t>
  </si>
  <si>
    <t xml:space="preserve">  The type of companies that have high inventories to sell will not be as able to keep this ratio down as easily as the types of businesses that have no inventory. So this ratio has to be compared to peer companies to be useful. An arbitrary criteria of 1.25 was used only to flag the need to investigate the nature of a company that might have a number higher than its peers in the same industry.</t>
  </si>
  <si>
    <t xml:space="preserve">  Current Liabilites consist of "good liabilities" such as accounts payable (that you owe other people but have not paid yet) and "bad liabilities" such as short term debt that must be paid right away.</t>
  </si>
  <si>
    <t xml:space="preserve">Net Cash from Operations / Avg Weighted Shares </t>
  </si>
  <si>
    <t>EPS</t>
  </si>
  <si>
    <t>Net Income / Weighted Average Shares</t>
  </si>
  <si>
    <t>(CFO/share CY - CFO/share PY) /CFO/Share PY</t>
  </si>
  <si>
    <t xml:space="preserve"> NCO / (Absolute Value (NCI+NCF)</t>
  </si>
  <si>
    <t>Change in Sales</t>
  </si>
  <si>
    <t>This measures the percent change in sales for the current year (CY) compared to the prior year (PY).</t>
  </si>
  <si>
    <t>Change in AR/Sales</t>
  </si>
  <si>
    <t>This measures the percent change in the ratios of Accounts Receivable (AR)  to Sales for current year (CY) to prior year (PY)</t>
  </si>
  <si>
    <t>Days Sales Outstanding ( CY)</t>
  </si>
  <si>
    <t xml:space="preserve">The Days Sales Outstanding (DSO) indicates how many days it is taking to convert the uncollected sales to cash. A short turnover period and a stable or declining trend are positive indicators of receivable quality. </t>
  </si>
  <si>
    <t>(Net Sales/365 days) = Sales per Day</t>
  </si>
  <si>
    <t>(Average Accounts Receivable / Sales per Day) = DSO</t>
  </si>
  <si>
    <r>
      <t xml:space="preserve">Days Sales Outstanding (PY)    </t>
    </r>
    <r>
      <rPr>
        <sz val="10"/>
        <rFont val="Arial"/>
        <family val="2"/>
      </rPr>
      <t>As above except for prior year (PY)</t>
    </r>
  </si>
  <si>
    <t>The inventory turnover rate for the current year (CY) is the number of times annually that the dollar value of the current inventory can be sold in a given year.  The more inventory "turns" that can be achieved per year , the greater the liquidity of the inventories.</t>
  </si>
  <si>
    <t>Turnover rate (CY) = Cost of Goods Sold (CY) / Inventory (CY)</t>
  </si>
  <si>
    <r>
      <t xml:space="preserve">Inventory Turnover Rate (PY)   </t>
    </r>
    <r>
      <rPr>
        <sz val="10"/>
        <rFont val="Arial"/>
        <family val="2"/>
      </rPr>
      <t>As above except for prior year (PY)</t>
    </r>
  </si>
  <si>
    <t>Plant Turnover Ratio = Sales / Plant, Property, and Equipment (PP&amp;E)</t>
  </si>
  <si>
    <t>This measures the Sales that are returned relative to the value of the plant, property, and equipment that exists.</t>
  </si>
  <si>
    <t>CY = Current Year</t>
  </si>
  <si>
    <t xml:space="preserve">Net Profit = Same as Net Income or Net Earnings </t>
  </si>
  <si>
    <t>PTI = Pre tax Income</t>
  </si>
  <si>
    <t>Total Cash = Cash plus Marketable Securities</t>
  </si>
  <si>
    <t xml:space="preserve">Total Debt = Long Term debt plus Short Term debt </t>
  </si>
  <si>
    <t>YTY = Year to Year</t>
  </si>
  <si>
    <t>PY = Prior year</t>
  </si>
  <si>
    <t>Shows how profitable the company is, taking into account all income and all costs before paying income taxes. Higher is better.  Compare companies in the same industry, since margins differ significantly between industries.</t>
  </si>
  <si>
    <t>Having a high return on total assets as well as a high return on equity is important, since a poor company can show a high return on equity in a given year simply by showing a profit with a tiny amount of equity.  Both return on assets and return on equity should be examined.</t>
  </si>
  <si>
    <t>Return on invested capital is  a measure of the efficiency by which management is utilizing both the equity and the long term debt under its care.  It is a far better measure of management than return on equity when  a company has large long term debt.  If long term debt were zero, the return in invested capital and return on equity would be the same.</t>
  </si>
  <si>
    <t xml:space="preserve"> </t>
  </si>
  <si>
    <t>User Criteria</t>
  </si>
  <si>
    <t xml:space="preserve">      Required Inputs </t>
  </si>
  <si>
    <t>&gt;15%</t>
  </si>
  <si>
    <t>Fiscal Year (mm/dd/yy)</t>
  </si>
  <si>
    <t>Cost of Goods Sold - Current Year</t>
  </si>
  <si>
    <t>Cost of Goods Sold - Prior Year</t>
  </si>
  <si>
    <t>Inventories - Current Year</t>
  </si>
  <si>
    <t>Inventories - Prior Year</t>
  </si>
  <si>
    <t>Current assets</t>
  </si>
  <si>
    <t>Current liabilities</t>
  </si>
  <si>
    <t>Property, Plant  &amp; Equipment</t>
  </si>
  <si>
    <t>Shareholder Equity - Current Year</t>
  </si>
  <si>
    <t>Shareholder Equity - Prior Year</t>
  </si>
  <si>
    <t>Average Equity</t>
  </si>
  <si>
    <t>Long Term Debt</t>
  </si>
  <si>
    <t>Dividends Paid</t>
  </si>
  <si>
    <t xml:space="preserve">Total Debt  </t>
  </si>
  <si>
    <t>Net Cash from Investing Activities</t>
  </si>
  <si>
    <t>Net cash from Financing Activities</t>
  </si>
  <si>
    <t>Measure - Unhide Col. B for detail</t>
  </si>
  <si>
    <t>Current Ratio</t>
  </si>
  <si>
    <t>Pretax Profit</t>
  </si>
  <si>
    <t xml:space="preserve">Return on Equity </t>
  </si>
  <si>
    <t xml:space="preserve">Pretax Profit Margin </t>
  </si>
  <si>
    <t>Total Debt to Equity Ratio</t>
  </si>
  <si>
    <t>Return on Total Assets</t>
  </si>
  <si>
    <t xml:space="preserve">Interest Coverage Ratio </t>
  </si>
  <si>
    <t xml:space="preserve">Return on Invested Capital </t>
  </si>
  <si>
    <t xml:space="preserve">Operating Cash Flow Coverage </t>
  </si>
  <si>
    <t>Days Sales Outstanding CY</t>
  </si>
  <si>
    <t>Days Sales Outstanding PY</t>
  </si>
  <si>
    <t>Inventory Turnover Rate (CY)</t>
  </si>
  <si>
    <t>Inventory Turnover Rate (PY)</t>
  </si>
  <si>
    <t>Cmp Ind</t>
  </si>
  <si>
    <t>&gt;10%</t>
  </si>
  <si>
    <t>&gt; 0.9</t>
  </si>
  <si>
    <t>&gt; 5</t>
  </si>
  <si>
    <t>Plant Turnover Ratio</t>
  </si>
  <si>
    <t>Incr YTY</t>
  </si>
  <si>
    <t>&gt;12%</t>
  </si>
  <si>
    <t xml:space="preserve">Net Profit / Net Income / Net Earnings </t>
  </si>
  <si>
    <t>Total Debt (Optional)</t>
  </si>
  <si>
    <r>
      <t xml:space="preserve">From Statement of Income: </t>
    </r>
    <r>
      <rPr>
        <sz val="8"/>
        <rFont val="Times New Roman"/>
        <family val="1"/>
      </rPr>
      <t xml:space="preserve"> ($M)</t>
    </r>
  </si>
  <si>
    <t xml:space="preserve">Company </t>
  </si>
  <si>
    <t>Interest Expense</t>
  </si>
  <si>
    <t xml:space="preserve">Pre Tax Income (PTI) </t>
  </si>
  <si>
    <t xml:space="preserve">Income Taxes </t>
  </si>
  <si>
    <t xml:space="preserve">Accounts Receivable - CY </t>
  </si>
  <si>
    <t xml:space="preserve">Accounts Receivable - PY </t>
  </si>
  <si>
    <t>From Balance Sheet: ($M)</t>
  </si>
  <si>
    <t>From Value Line ($M)</t>
  </si>
  <si>
    <t>From Statement of Cash Flows ($M)</t>
  </si>
  <si>
    <t>Short Term Debt (See definition)</t>
  </si>
  <si>
    <t>Profitability Measures</t>
  </si>
  <si>
    <t>Turnover Ratios</t>
  </si>
  <si>
    <t>Capital Structure</t>
  </si>
  <si>
    <t>Free Cash Flow Margin %</t>
  </si>
  <si>
    <t>Cash from Operations/Net Income %</t>
  </si>
  <si>
    <t>Change in Sales %</t>
  </si>
  <si>
    <t>Often companies that are leveraged on the ragged edge can nonetheless become popular and have successful price appreciation.  In a downturn however, owning companies with solid financial data as defined by these calculated numbers can provide long term security. You might want to reject owning companies that appear to be of poor quality on this analysis that otherwise look good using other "stock picking" criteria.</t>
  </si>
  <si>
    <t>% Pretax profit margin=(pretax profit / sales ) x 100.</t>
  </si>
  <si>
    <t xml:space="preserve">%Return on total assets= (net profit / total assets) x 100. </t>
  </si>
  <si>
    <t>% Return on invested capital = (net profit) x 100. / (avg. equity + long term debt)</t>
  </si>
  <si>
    <t>% Cash From Operations To Net Income =((Cash From Operations / Net Income) -1) X 100.)</t>
  </si>
  <si>
    <t xml:space="preserve">This is a measure of the percentage by which the cash from operations exceeds the net income.  On the Statement Of Cash Flows, it is desirable that the Net Cash provided by Operating Activities be close to or exceed the Net Income to demonstrate a higher quality of earnings and that neither item be a user of cash (negative) rather than a provider of cash (positive). </t>
  </si>
  <si>
    <t>% Ratio of Cash From Operations to Total Debt = (Cash From Operations / Total Debt) X 100.</t>
  </si>
  <si>
    <t>"If All Else Fails, Read the Directions"</t>
  </si>
  <si>
    <t>Sorry, but no matter how much you know about Annual Reports or Excel, you are going to have to read the directions in this "How to Input Data &amp; Interpret" Worksheet if you want to believe your output.  There are a lot of opportunities to make mistakes if you do not.  Such as: All input must be in Millions of dollars.  Sign conventions in the Cash Flow Inputs can be either minus or plus depending.     Input of  capital expenditures or dividends may be exceptions to the sign convention  you may see in the annual report.  The input of numbers of shares must be in "diluted average weighted outstanding shares".  And a few more.</t>
  </si>
  <si>
    <t>Also, where do I find the Input in an Annual Report?  We offer some help here since some companies use different words to mean the same thing, and we tell what those terms are likely to be.</t>
  </si>
  <si>
    <t>What If you don't know much about Excel?</t>
  </si>
  <si>
    <t>&gt;10</t>
  </si>
  <si>
    <t>&lt;5</t>
  </si>
  <si>
    <t>&gt; prior Yr</t>
  </si>
  <si>
    <t>&lt; 12% Decline</t>
  </si>
  <si>
    <t>&gt; 12% decline</t>
  </si>
  <si>
    <t>Now you are free to input data on the Input worksheet and read the answers on the Output worksheet at the same column address.</t>
  </si>
  <si>
    <t>This is intended to show how well the Cash From Operations covers the total outstanding debt. A measure of less than 25% indicates limited financial ability.</t>
  </si>
  <si>
    <t xml:space="preserve">Each of these three items listed in the Statement of Cash Flow can have a plus sign (if they are a provider of cash) or a minus sign (if they are a user of cash).   The Operating Activities (numerator) is usually (and hopefully) a provider of cash and has a plus sign, whereas the two items in the denominator, when algebraically totaled up are usually net users of cash.  </t>
  </si>
  <si>
    <t xml:space="preserve">The larger this ratio is (say one or above) , the more successful the main Operating business is and the less dependence on spending for capitol expenditures and debt repayment. </t>
  </si>
  <si>
    <t>Examining the three parts of the Cash Flow Statement is of major importance in determining the quality of the total cash flow of the company and goes far beyond the Cash Flow Coverage Ratio discussed here.  It is important that this be studied separately as well.</t>
  </si>
  <si>
    <t>Total Debt to Equity Ratio = Total Debt / Average Equity</t>
  </si>
  <si>
    <t>Lower debt may permit management to have greater flexibility during difficult economic times and to pay less interest costs in servicing the debt.  Normally long term debt is used. However, total debt is used here and therefore a much more pessimistic number is produced.  Total debt is the sum of short term and long term debt.  GE was recently criticized by noted Bond Analyst Bill Gross (March 2002) for having an excessive short term debt in the form of commercial paper. Debt is not necessarily bad if properly managed.</t>
  </si>
  <si>
    <t xml:space="preserve">Share Buyback (Vs Share Dilution) = (Shares Last Year - Shares This Year) / Shares Last year </t>
  </si>
  <si>
    <t xml:space="preserve">profit </t>
  </si>
  <si>
    <t>&lt; ROE</t>
  </si>
  <si>
    <t>% Growth of annual debt</t>
  </si>
  <si>
    <t xml:space="preserve">SGR </t>
  </si>
  <si>
    <t>Good</t>
  </si>
  <si>
    <t>&gt;= Grth Rt</t>
  </si>
  <si>
    <r>
      <t xml:space="preserve">To unprotect the "Input Data"  or "Output Results" worksheet,  click </t>
    </r>
    <r>
      <rPr>
        <b/>
        <sz val="10"/>
        <rFont val="Arial"/>
        <family val="2"/>
      </rPr>
      <t>Tools</t>
    </r>
    <r>
      <rPr>
        <sz val="10"/>
        <rFont val="Arial"/>
        <family val="2"/>
      </rPr>
      <t xml:space="preserve"> at the top of the page of any given worksheet, click </t>
    </r>
    <r>
      <rPr>
        <b/>
        <sz val="10"/>
        <rFont val="Arial"/>
        <family val="2"/>
      </rPr>
      <t>Protection</t>
    </r>
    <r>
      <rPr>
        <sz val="10"/>
        <rFont val="Arial"/>
        <family val="2"/>
      </rPr>
      <t xml:space="preserve">, and    click  </t>
    </r>
    <r>
      <rPr>
        <b/>
        <sz val="10"/>
        <rFont val="Arial"/>
        <family val="2"/>
      </rPr>
      <t>Unprotect sheet</t>
    </r>
    <r>
      <rPr>
        <sz val="10"/>
        <rFont val="Arial"/>
        <family val="2"/>
      </rPr>
      <t xml:space="preserve">  (unless this step tells you its already the way you want it). When the dialog box pops up, we choose not to put in a password, but rather to leave the box blank. So just click </t>
    </r>
    <r>
      <rPr>
        <b/>
        <sz val="10"/>
        <rFont val="Arial"/>
        <family val="2"/>
      </rPr>
      <t>OK</t>
    </r>
    <r>
      <rPr>
        <sz val="10"/>
        <rFont val="Arial"/>
        <family val="2"/>
      </rPr>
      <t>.  Unprotect  worksheets when  you want to allow the ability to add extra columns or other changes.</t>
    </r>
  </si>
  <si>
    <t>Additional Data Input After The Statement of Income, Balance Sheet &amp; Cash Flow Statement</t>
  </si>
  <si>
    <t>Four more lines of input are required after the 3 Financial Statement Sheets. These are:</t>
  </si>
  <si>
    <r>
      <t>"Total Debt (Optional) from Valueline" (in millions of dollars).</t>
    </r>
    <r>
      <rPr>
        <sz val="10"/>
        <rFont val="Arial"/>
        <family val="2"/>
      </rPr>
      <t xml:space="preserve">  Do not use this option, but input a zero or leave it blank. Inputing total debt from Valueline will overule your input of short term and long term debt on the input sheet.</t>
    </r>
  </si>
  <si>
    <r>
      <t>"CEO Total Compensation" (input in millions of dollars)</t>
    </r>
    <r>
      <rPr>
        <sz val="10"/>
        <rFont val="Arial"/>
        <family val="2"/>
      </rPr>
      <t>. Should be taken from the latest proxy statement (also called Schedule 14A) which can be found online at Edgarscan.  Add up the total annual compensation to include "Salary", "bonus", and "Other annual compensation."  Do not include long term compensation or stock options.</t>
    </r>
  </si>
  <si>
    <r>
      <t>"Stock Option Shares Granted" (input in millions of shares).</t>
    </r>
    <r>
      <rPr>
        <sz val="10"/>
        <rFont val="Arial"/>
        <family val="2"/>
      </rPr>
      <t xml:space="preserve"> Data is available from Annual Report or 10K on Edgarscan. If you look in the footnotes section, you will see "employee benefit plans" which lists the total number of stock option shares outstanding for the year.</t>
    </r>
  </si>
  <si>
    <r>
      <t>"Net Income if Stock Options Expensed"  (input in millions of dollars).</t>
    </r>
    <r>
      <rPr>
        <sz val="10"/>
        <rFont val="Arial"/>
        <family val="2"/>
      </rPr>
      <t xml:space="preserve"> Look in the footnotes of the Annual Report or 10K for a section on "stock based compensation" that starts out with the "Net Income as reported" and then subtracts the "Pro forma employee compensation cost of stock based compensation plans."  The Net Income if stock options are expensed will be labeled "pro forma".</t>
    </r>
  </si>
  <si>
    <r>
      <t>% Impact on Net Income of Expensing Stock Options.</t>
    </r>
    <r>
      <rPr>
        <sz val="10"/>
        <rFont val="Arial"/>
        <family val="2"/>
      </rPr>
      <t xml:space="preserve">  Shows the percentage by which EPS were overstated. Thus the reported EPS would be lower by this percentage if stock options had been considered and thus is another measure of the quality of earnings. When projecting EPS for the next 5 years, it is good to know what the latest year EPS would have been if options had been expensed.  Some companies are already reporting EPS reduced by the expensing of stock options.</t>
    </r>
  </si>
  <si>
    <t>Stock Option Shares / Total Number of Shares</t>
  </si>
  <si>
    <t>Shows the percentage of shares that management has awarded of the total shares outstanding. Our color criteria is 5%. Some of these shares may be "in the money" and thus counted in the diluted shares and some may not. Thus one needs to look more deeply to determine the impact. Since we buy a stock expecting the price to rise and if it does then these awarded shares may be excercised and thus further dilute shareholder earnings and equity, it seems to be an area the investor should understand before investing in such a company.  Perhaps a company can still show suitable growth and potential total return even with such a large options overhanng but it is an area that should be considered.</t>
  </si>
  <si>
    <r>
      <t xml:space="preserve">To insert in an extra column  to make room for a new stock  that perhaps you may want to put  in alphabetical order, you are going to have to insert the column in each of the "Input Data" worksheet and  the "Output Results" worksheet at the same column letter address. First, go to the "Input Data" worksheet by clicking on the "Input Data" tab on the bottom of the page.   Excel will insert an extra column to the left of any column you select. Let us assume you want to insert an extra column to the left of alphabetically lettered column G on  your Input  worksheet.  To select a column, left click the column letter at the top of the column G.   Then right click and select </t>
    </r>
    <r>
      <rPr>
        <b/>
        <sz val="10"/>
        <rFont val="Arial"/>
        <family val="2"/>
      </rPr>
      <t>insert.</t>
    </r>
  </si>
  <si>
    <r>
      <t xml:space="preserve">A new  blank column now appears and all the columns that follow shift to the right. The new extra column  now becomes the new column G.  (Now to deselect the column, just click any cell.)  Repeat the same procedure in the "Output Results" worksheet as you did for the "Input Data" worksheet.   Click the same lettered column for each worksheet.  You now have an extra column G on both worksheets.  All the other columns were automatically updated by the </t>
    </r>
    <r>
      <rPr>
        <b/>
        <sz val="10"/>
        <rFont val="Arial"/>
        <family val="2"/>
      </rPr>
      <t>insert</t>
    </r>
    <r>
      <rPr>
        <sz val="10"/>
        <rFont val="Arial"/>
        <family val="2"/>
      </rPr>
      <t xml:space="preserve"> command.</t>
    </r>
  </si>
  <si>
    <t>Sales - Current Year CY (M)</t>
  </si>
  <si>
    <t>Sales - Prior Year  PY (M)</t>
  </si>
  <si>
    <t>Diluted avg wtd no shares CY (M)</t>
  </si>
  <si>
    <t>Diluted avg wtd no shares PY (M)</t>
  </si>
  <si>
    <t>.,/</t>
  </si>
  <si>
    <t>(NCO-CAPEX)/Sales</t>
  </si>
  <si>
    <t>13/31/03</t>
  </si>
  <si>
    <t>From Proxy, or SEC Schedule 14A ($M)</t>
  </si>
  <si>
    <t>From Financial Notes In Annual Report</t>
  </si>
  <si>
    <r>
      <t xml:space="preserve">Let us assume again that the column F of the "Output Results" sheet  is the last column alphabetically just before your new desired extra column G.     The steps are to  select  Column F (the one with formulas we want to copy) by  left clicking on the column letter F at the top.  Then right click and select </t>
    </r>
    <r>
      <rPr>
        <b/>
        <sz val="10"/>
        <rFont val="Arial"/>
        <family val="2"/>
      </rPr>
      <t>copy</t>
    </r>
    <r>
      <rPr>
        <sz val="10"/>
        <rFont val="Arial"/>
        <family val="2"/>
      </rPr>
      <t xml:space="preserve">.   </t>
    </r>
  </si>
  <si>
    <r>
      <t xml:space="preserve">Next, select the column where you want to paste to; column G in this case.  Right click </t>
    </r>
    <r>
      <rPr>
        <b/>
        <sz val="10"/>
        <rFont val="Arial"/>
        <family val="2"/>
      </rPr>
      <t>Paste</t>
    </r>
    <r>
      <rPr>
        <sz val="10"/>
        <rFont val="Arial"/>
        <family val="2"/>
      </rPr>
      <t>. (To remove the "theatre marquee" from column F, hit the "esc" key.  To deselect the column G, just click any cell.)</t>
    </r>
  </si>
  <si>
    <t>CAPEX = "Capital expenditures" or "Acquisitions of Plant, Property, and Equipment"</t>
  </si>
  <si>
    <t>PP&amp;E = Plant, Property, and Equipment.   The total that exists now.   As distinguished from Acquisitions of Plant Property and Equipment(CAPEX)</t>
  </si>
  <si>
    <r>
      <t>% Net profit margin = (net profit /sales ) x 100</t>
    </r>
    <r>
      <rPr>
        <sz val="10"/>
        <rFont val="Arial"/>
        <family val="2"/>
      </rPr>
      <t>.</t>
    </r>
  </si>
  <si>
    <r>
      <t xml:space="preserve">% Profitability compared to sales after all taxes have been paid.  </t>
    </r>
    <r>
      <rPr>
        <u val="single"/>
        <sz val="10"/>
        <rFont val="Arial"/>
        <family val="2"/>
      </rPr>
      <t>A component of Return On Equity (ROE).</t>
    </r>
  </si>
  <si>
    <r>
      <t>Assets and Equity</t>
    </r>
    <r>
      <rPr>
        <sz val="10"/>
        <rFont val="Arial"/>
        <family val="2"/>
      </rPr>
      <t xml:space="preserve">  In the next several measures of profitability, we are going to discus "assets" and "equity", so it is important to review what these words mean.   "Assets" are what the company owns, Liabilities are what the company owes, and "Equity" is the difference.  Assets minus Liabilities = Equity.</t>
    </r>
  </si>
  <si>
    <r>
      <t xml:space="preserve">Component No. 1    (net profit / sales ) is the </t>
    </r>
    <r>
      <rPr>
        <b/>
        <sz val="10"/>
        <rFont val="Arial"/>
        <family val="2"/>
      </rPr>
      <t>Net Profit Margin</t>
    </r>
    <r>
      <rPr>
        <sz val="10"/>
        <rFont val="Arial"/>
        <family val="2"/>
      </rPr>
      <t xml:space="preserve"> described earlier.</t>
    </r>
  </si>
  <si>
    <r>
      <t xml:space="preserve">Component No. 2    ( sales / assets ) is called the </t>
    </r>
    <r>
      <rPr>
        <b/>
        <sz val="10"/>
        <rFont val="Arial"/>
        <family val="2"/>
      </rPr>
      <t>Asset Turnover (Efficiency)</t>
    </r>
    <r>
      <rPr>
        <sz val="10"/>
        <rFont val="Arial"/>
        <family val="2"/>
      </rPr>
      <t xml:space="preserve">  Is how efficient and intensively is management  utilizing the assets of the company.  Check when significant changes occur from year to year..</t>
    </r>
  </si>
  <si>
    <r>
      <t xml:space="preserve">Component No. 3    (assets / equity ) is called </t>
    </r>
    <r>
      <rPr>
        <b/>
        <sz val="10"/>
        <rFont val="Arial"/>
        <family val="2"/>
      </rPr>
      <t>Financial Leverage (Gearing) or Balance Sheet Leverage</t>
    </r>
    <r>
      <rPr>
        <sz val="10"/>
        <rFont val="Arial"/>
        <family val="2"/>
      </rPr>
      <t>.</t>
    </r>
  </si>
  <si>
    <r>
      <t xml:space="preserve">(assets / equity) = (assets / (assets - liabilities)   Note that Increased debt increases both the assets and the liabilities, so the denominator is not significantly changed, but the numerator goes up.  Therefore increased Debt increases the Financial Leverage directly assuming other changes in the balance sheet are relatively less significant.  However, be aware that the higher the leverage with increased debt, the higher the Return on Equity might be, </t>
    </r>
    <r>
      <rPr>
        <u val="single"/>
        <sz val="10"/>
        <rFont val="Arial"/>
        <family val="2"/>
      </rPr>
      <t>but also the higher the risk.</t>
    </r>
    <r>
      <rPr>
        <sz val="10"/>
        <rFont val="Arial"/>
        <family val="2"/>
      </rPr>
      <t xml:space="preserve">  Some leverage can increase the returns to the shareholders, but increased debt leverage increases the  risk of failure and/or bankruptcy.  In comparing the year to year changes in Financial Leverage and ROE, one should also note the increased percentage of debt.   An increase in assets due to more debt will raise Financial Leverage, but will tend to lower Asset Turnover unless an offsetting increase in sales is made.</t>
    </r>
  </si>
  <si>
    <r>
      <t>Note:</t>
    </r>
    <r>
      <rPr>
        <u val="single"/>
        <sz val="10"/>
        <rFont val="Arial"/>
        <family val="2"/>
      </rPr>
      <t xml:space="preserve"> The three components of  Return On Equity are printed out on the Output worksheet on the three lines immediately above the Return On Equity.</t>
    </r>
  </si>
  <si>
    <r>
      <t xml:space="preserve">% Retained to Common Equity </t>
    </r>
    <r>
      <rPr>
        <sz val="10"/>
        <rFont val="Arial"/>
        <family val="2"/>
      </rPr>
      <t>(term used in Valueline)</t>
    </r>
  </si>
  <si>
    <r>
      <t>Retained Earnings</t>
    </r>
    <r>
      <rPr>
        <sz val="10"/>
        <rFont val="Arial"/>
        <family val="2"/>
      </rPr>
      <t>: When a company starts out it only has paid in capital as part of shareholder equity.  By this is meant the dollars paid to the company by shareholders to obtain shares (not via a public market like the NYSE)but  like in an IPO. Thus retained earnings would be zero.  But as the company grows and makes a profit the retained earnings will generally grow, unless reduced by paying dividends or other expenditures, and especially in mature companies retained earnings will become a larger percentage of shareholder equity.</t>
    </r>
  </si>
  <si>
    <t>If a company actually buys back its shares (rather than just authorizes it), the earnings per share will increase and existing stockholders will own a greater percentage of the company. If  the calculated equation comes out negative, the number of shares this year has been increased and we have  "share dilution" which is the opposite effect.  From studying several companies, it will be noted that share dilution is far more common as a result of an overage of stock options granted or new stock offerings all exceeding the number of actual buybacks.</t>
  </si>
  <si>
    <t>Net Cash= (Cash &amp; Equivalents - Long Term Debt):</t>
  </si>
  <si>
    <t>Cash &amp; Equivalents Ratio CY/PY = Cash &amp; Equivalents (Current Year) / Cash &amp; Equivalents (Prior Year)</t>
  </si>
  <si>
    <t>Current Ratio = Current Assets / Current Liabilities</t>
  </si>
  <si>
    <t xml:space="preserve">This is a measure of short term liquidity where current assets (available in one year) could be used to pay off current liabilities (debt due within one year).  A ratio of 1 to 2 is typical depending on the nature of the company's business. Higher is better, but numbers over 3 or 4  indicate excess cash may not be put to work efficiently.  Less that 1 is called negative working capital and is rare or used as an interest free way of raising cash. (Omnicom, OMC, an advertising company, for example is negative (ratio less than 1) every year.)  For some businesses, negative working capitol may not be a bad thing.   </t>
  </si>
  <si>
    <t>LNCR</t>
  </si>
  <si>
    <t>When I take data from the annual report, what sign do I use when I enter the data on an input sheet?</t>
  </si>
  <si>
    <t>In Annual reports, as a general rule, a number is to be entered to our input sheet as a plus if there is no minus sign or parenthesis around the number (meaning minus). But read on for the exceptions. Or on a Statement of Cash Flows, it is also entered as a plus if it is cash "provided by" an activity or a minus if it is cash "used in" an activity.</t>
  </si>
  <si>
    <t>Generally it is to be entered on our input sheet with the same sign as indicated by the discussion above, with two notable exceptions:  If it is a dividend it should always be entered as a plus (regardless of the sign used in the annual report).  Or if it is a capital expenditure (also called CAPEX) it should always be entered as a plus (regardless of the sign used in the annual report). Unless in an extremely rare occurance where capital facilities are sold off rather than purchased. Then it would be minus.</t>
  </si>
  <si>
    <t xml:space="preserve">To get acquainted with this spreadsheet, go ahead and open the "Input Data" or "Output Results" worksheets by clicking the named tabs on the bottom of the page.  </t>
  </si>
  <si>
    <t>If the numerator is negative, the program will assign a negative sign for the entire Operating Cash Flow Coverage Ratio.</t>
  </si>
  <si>
    <t>FDS</t>
  </si>
  <si>
    <t>CDWC</t>
  </si>
  <si>
    <t>PFE</t>
  </si>
  <si>
    <t>SYK</t>
  </si>
  <si>
    <t>Free Cash Flow ($M)</t>
  </si>
  <si>
    <t xml:space="preserve">Share Buyback/(Dilution) </t>
  </si>
  <si>
    <t>Annual Report Analysis</t>
  </si>
  <si>
    <t>Retained to Common Eqty</t>
  </si>
  <si>
    <t>FAST</t>
  </si>
  <si>
    <t>&lt; 3%</t>
  </si>
  <si>
    <t>&lt; 70%PY</t>
  </si>
  <si>
    <t>Number of shares: Refers in this document to average weighted fully diluted shares from beginning to end of the YEAR</t>
  </si>
  <si>
    <t xml:space="preserve">% Change in Inventory vs Sales </t>
  </si>
  <si>
    <t>% Change in AR vs Sales</t>
  </si>
  <si>
    <t xml:space="preserve">% Change in Inventory  </t>
  </si>
  <si>
    <t>&lt; 0%</t>
  </si>
  <si>
    <t>&lt; PY</t>
  </si>
  <si>
    <t>&gt; PY</t>
  </si>
  <si>
    <t>&gt; 2.0</t>
  </si>
  <si>
    <t>&gt; 1.0</t>
  </si>
  <si>
    <t>&gt; 0</t>
  </si>
  <si>
    <t>&gt; 0%</t>
  </si>
  <si>
    <t>&gt; Prior Yr</t>
  </si>
  <si>
    <t>BMET</t>
  </si>
  <si>
    <t>Operating Cash Flow Margin</t>
  </si>
  <si>
    <t>&gt; 15%</t>
  </si>
  <si>
    <t>Foolish Flow Ratio</t>
  </si>
  <si>
    <t>&lt;1.25</t>
  </si>
  <si>
    <t>&gt; 1.5</t>
  </si>
  <si>
    <t>BBBY</t>
  </si>
  <si>
    <t>Stock</t>
  </si>
  <si>
    <t>Ticker</t>
  </si>
  <si>
    <t>Sales</t>
  </si>
  <si>
    <t>Receivables</t>
  </si>
  <si>
    <t>Inventory</t>
  </si>
  <si>
    <t>Cash</t>
  </si>
  <si>
    <t>$ (mil)</t>
  </si>
  <si>
    <t>Yr./Yr %</t>
  </si>
  <si>
    <t>Prev Qtr. %</t>
  </si>
  <si>
    <t>Price</t>
  </si>
  <si>
    <t>GNTX</t>
  </si>
  <si>
    <t>C&amp;E+ShTm Inv+Marketable Sec(CY)</t>
  </si>
  <si>
    <t>C&amp;E+ShTm Inv+Marketable Sec(PY)</t>
  </si>
  <si>
    <t>C&amp;E+STI+MS Ratio CY/PY %</t>
  </si>
  <si>
    <t>C&amp;E+STI+MS vs Debt Ratio</t>
  </si>
  <si>
    <t>Capital Expenditures (CAPEX)</t>
  </si>
  <si>
    <t>Quick Assets Ratio</t>
  </si>
  <si>
    <t>Net C&amp;E+STI+MS-Total Debt</t>
  </si>
  <si>
    <t>Net C&amp;E+STI+MS-Total Debt per Sh</t>
  </si>
  <si>
    <t>Total assets (CY)</t>
  </si>
  <si>
    <t>Total assets (PY)</t>
  </si>
  <si>
    <t>Quality of Earnings</t>
  </si>
  <si>
    <t>CEO Pay as % of Net Income</t>
  </si>
  <si>
    <t>CEO Total Compensation</t>
  </si>
  <si>
    <t>HD</t>
  </si>
  <si>
    <t>Retained Earnings</t>
  </si>
  <si>
    <t>Retained Earnings/Shareholder Equity</t>
  </si>
  <si>
    <t xml:space="preserve">Short Term Debt: Refers in this document to the current portion of long term debt plus short term borrowing and capitalized leases.  Does not include deferred income taxes, or noncancellable operating leases, etc.  </t>
  </si>
  <si>
    <t>ACS</t>
  </si>
  <si>
    <t>Pfizer</t>
  </si>
  <si>
    <t>Net Income if Stk Options Expensed($M)</t>
  </si>
  <si>
    <t>Stk Option Shares/Total Shares %</t>
  </si>
  <si>
    <t>Impact on NI of Expensing Stk Options</t>
  </si>
  <si>
    <t>LTD / 2x Last Years Earnings</t>
  </si>
  <si>
    <t>&lt;1</t>
  </si>
  <si>
    <t>&lt;3.3</t>
  </si>
  <si>
    <t>Total Debt/ NCO</t>
  </si>
  <si>
    <t xml:space="preserve">% Pretax profit margin=(Pretax profit / sales ) </t>
  </si>
  <si>
    <t xml:space="preserve">% Net profit margin = (Net Profit / Sales ) </t>
  </si>
  <si>
    <t>%OCF Margin=Net Cash from Operations/Revenue</t>
  </si>
  <si>
    <t>&lt;. 33</t>
  </si>
  <si>
    <t xml:space="preserve">% Return on Equity= (Net Profit / Average Equity) </t>
  </si>
  <si>
    <t>% ROE x (earnings - dividends)/ earnings</t>
  </si>
  <si>
    <t xml:space="preserve">Return on total assets = (Net Profit / total assets) </t>
  </si>
  <si>
    <t>Annual Report Terminology</t>
  </si>
  <si>
    <t>As you approach studying financial statements, here is a "cheat sheet" to refer to when you get confused by the line item names. Frequently there are different names for the same thing.  You will therefore have use for this.</t>
  </si>
  <si>
    <t>Accounts Payable = Payables</t>
  </si>
  <si>
    <t>Accounts Receivable = Trade Receivables</t>
  </si>
  <si>
    <t xml:space="preserve">                                   = Receivables</t>
  </si>
  <si>
    <t>Additional Paid-in Capital = Capital in Excess of Stated Value</t>
  </si>
  <si>
    <t xml:space="preserve">                                           = Capital Surplus</t>
  </si>
  <si>
    <t xml:space="preserve">                                           = Paid-in Capital</t>
  </si>
  <si>
    <t>Balance Sheet = Statement of Financial Condition</t>
  </si>
  <si>
    <t xml:space="preserve">                        = Consolidated Balance Sheets</t>
  </si>
  <si>
    <t>Capital Expenditures includes: Acquisition of Property and Equipment</t>
  </si>
  <si>
    <t xml:space="preserve">                                                  Capital Expenditures</t>
  </si>
  <si>
    <t xml:space="preserve">                                                  Capitalized Software Costs</t>
  </si>
  <si>
    <t>Cash includes: Cash Equivalents</t>
  </si>
  <si>
    <t xml:space="preserve">                        Marketable Securities</t>
  </si>
  <si>
    <t xml:space="preserve">                        Short-term Marketable Securities</t>
  </si>
  <si>
    <t xml:space="preserve">                        Investment Securities</t>
  </si>
  <si>
    <t xml:space="preserve">                        Other Securities</t>
  </si>
  <si>
    <t>You can learn enough to "get by". The following "How To" procedures may be all you need to get started using the spreadsheet. But I highly recommend a book called "Teach Yourself Visually, Excel 2000" by Maran Graphics and Hungryminds.</t>
  </si>
  <si>
    <t>You will want to scroll  horizontally to see the many stocks that can all be seen simultaneously and compared. Scroll vertically to see the entire worksheet.</t>
  </si>
  <si>
    <t xml:space="preserve">Whole portfolios and candidate stocks can be seen all in one place, along with  several years in a row of any given particular stock.  </t>
  </si>
  <si>
    <t>To use the program, you just type in the input on the "Input Data" worksheet, and  the output appears automatically on the "Output Results" worksheet.</t>
  </si>
  <si>
    <t>To input a new stock,  you probably want to make one of the following 3 choices: You can either choose to insert an extra column between  existing stocks if you want perhaps  to keep them in alphabetical order,  or insert an extra column for the latest annual report of a given stock to the right of the same stock of the previous year, or  even just type over the input data of an existing stock if you are not yet comfortable with inserting extra columns.</t>
  </si>
  <si>
    <t>Some worksheets are "protected" so you can't write on them and some are not protected because you have to write on them; such as the input sheet.  Below, we tell you how to protect and unprotect worksheets. To add a column to both the "Input Data" and "Output Results" worksheets, you are going to have to unprotect both sheets first (if they are not already) so that you can modify them.</t>
  </si>
  <si>
    <t xml:space="preserve">But you cannot start typing data on the input sheet yet!  You have to "copy and paste"  the hidden formulas on the "Output Results" sheet  into the new added column. (All the other columns to the right that have shifted over to new locations will automatically adjust their formulas to the new column locations.)   You can't see the formulas unless you access them, but they are there.  </t>
  </si>
  <si>
    <t>(e.g. The more you pay off on your mortgage, the more equity you have in your home.)  This is what the Balance sheet in the annual report is all about.</t>
  </si>
  <si>
    <t>% Return on Equity (ROE) = (net profit / average equity) x 100.</t>
  </si>
  <si>
    <t>The rate of  profit the company earns on the stockholder's equity entrusted to management to use. In this case, the equity is calculated by averaging the equity at the beginning and end of the fiscal year.  ROE is also useful to look at to determine how much internally generated return on capital is generated to finance future growth.    Percent Return On Equity is useful in measuring the "efficiency" of management compared to competitors.  Since the ROE is a key factor in the growth of the company's earnings, breaking it into its 3 components allows us to analyze the sources of earnings growth and their trends.</t>
  </si>
  <si>
    <t xml:space="preserve"> ROE =   (net profit / sales)  X (sales / assets)  X (assets / equity).  We do not calculate ROE this way, but use this fact to examine the year to year trend of each  component on the ROE trend.</t>
  </si>
  <si>
    <t xml:space="preserve">From our discussion of Assets and Equity above, we can write:  </t>
  </si>
  <si>
    <t xml:space="preserve"> Also means % Reinvestment Rate = % Internal Growth Rate = Implied Growth Rate</t>
  </si>
  <si>
    <t>= ROE x (earnings - dividends) / earnings</t>
  </si>
  <si>
    <t xml:space="preserve">This is very important because this is the rate of return of money left over from the return on equity after paying dividends (if any).   If no dividends are paid, the ROE and the % Retained to Common Equity are the same.  The (earnings - dividends) / earnings term is called the "retention rate".  This is also equal to 1.0 minus (dividends / earnings) or 1 minus the "payout ratio".  </t>
  </si>
  <si>
    <t xml:space="preserve">Note that this "implied growth rate" is theoretical, but is useful  at estimating whether the company is generating enough funds to pay for expansion to maintain the estimated growth rate.  </t>
  </si>
  <si>
    <t>It is also obvious that a company that wants to grow rapidly would prefer not to pay dividends.  A company can grow by either available reinvestment funds or by borrowing money. A useful criteria would be to compare the Implied Growth Rate to the SSG projected growth rate.</t>
  </si>
  <si>
    <t>Here's how to copy and paste-in the formulas:</t>
  </si>
  <si>
    <t>No similar changes should be made to the "Input Data" worksheet.</t>
  </si>
  <si>
    <t xml:space="preserve"> It is recommended, but not essential, that you now protect the output worksheet so you do not accidentally  write on it, but leave the input worksheet unprotected so you can.</t>
  </si>
  <si>
    <t>What if you fowled something up during this  process?   All you have to do to return everything back to what it was before you started is to close the program, and when the dialog box asks you if you want to save, just click no.  Everything will be the way if was before you started (assuming you didn't save anything during the process).    Another alternative is to go back to http://www.bivio.com/bullrun/files/annualreports and get a fresh copy.</t>
  </si>
  <si>
    <t xml:space="preserve">                        Short-term Investments</t>
  </si>
  <si>
    <t xml:space="preserve">                        Trading Assets</t>
  </si>
  <si>
    <t>Cost of Goods Sold includes: Costs of Sales</t>
  </si>
  <si>
    <t xml:space="preserve">                                                Cost of Revenue</t>
  </si>
  <si>
    <t xml:space="preserve">                                                Cost of Products Sold</t>
  </si>
  <si>
    <t xml:space="preserve">                                                Cost of Services Sold</t>
  </si>
  <si>
    <t xml:space="preserve">                                                Costs, Materials, and Production</t>
  </si>
  <si>
    <t>Current Assets includes: Cash</t>
  </si>
  <si>
    <t xml:space="preserve">                                        Accounts Receivable</t>
  </si>
  <si>
    <t xml:space="preserve">                                        Trade Accounts Receivable</t>
  </si>
  <si>
    <t xml:space="preserve">                                        Other receivables</t>
  </si>
  <si>
    <t xml:space="preserve">                                        Loan receivable</t>
  </si>
  <si>
    <t xml:space="preserve">                                        Inventories (includes raw materials,</t>
  </si>
  <si>
    <t xml:space="preserve">                                        work-in-process,semi-finishedgoods,</t>
  </si>
  <si>
    <t xml:space="preserve">                                        and finished goods)</t>
  </si>
  <si>
    <t>EDMC</t>
  </si>
  <si>
    <t>KNX</t>
  </si>
  <si>
    <t>TEVA</t>
  </si>
  <si>
    <t>Teva</t>
  </si>
  <si>
    <t>TOL</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</si>
</sst>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0.000"/>
    <numFmt numFmtId="168" formatCode="0.0%"/>
    <numFmt numFmtId="169" formatCode="0.0"/>
    <numFmt numFmtId="170" formatCode="mm/dd/yy"/>
    <numFmt numFmtId="171" formatCode="&quot;$&quot;#,##0.0"/>
    <numFmt numFmtId="172" formatCode="0.0000%"/>
    <numFmt numFmtId="173" formatCode="0.000%"/>
    <numFmt numFmtId="174" formatCode="0.0000"/>
  </numFmts>
  <fonts count="32">
    <font>
      <sz val="10"/>
      <name val="Arial"/>
      <family val="0"/>
    </font>
    <font>
      <b/>
      <u val="single"/>
      <sz val="10"/>
      <name val="Times New Roman"/>
      <family val="1"/>
    </font>
    <font>
      <u val="single"/>
      <sz val="10"/>
      <color indexed="12"/>
      <name val="Arial"/>
      <family val="0"/>
    </font>
    <font>
      <u val="single"/>
      <sz val="10"/>
      <color indexed="36"/>
      <name val="Arial"/>
      <family val="0"/>
    </font>
    <font>
      <sz val="9"/>
      <name val="Times New Roman"/>
      <family val="1"/>
    </font>
    <font>
      <u val="single"/>
      <sz val="10"/>
      <name val="Times New Roman"/>
      <family val="1"/>
    </font>
    <font>
      <sz val="9"/>
      <name val="Arial"/>
      <family val="2"/>
    </font>
    <font>
      <b/>
      <sz val="10"/>
      <name val="Arial"/>
      <family val="2"/>
    </font>
    <font>
      <b/>
      <sz val="8"/>
      <name val="Times New Roman"/>
      <family val="1"/>
    </font>
    <font>
      <sz val="8"/>
      <name val="Times New Roman"/>
      <family val="1"/>
    </font>
    <font>
      <sz val="8"/>
      <name val="Arial"/>
      <family val="2"/>
    </font>
    <font>
      <b/>
      <u val="single"/>
      <sz val="11"/>
      <name val="Times New Roman"/>
      <family val="1"/>
    </font>
    <font>
      <b/>
      <sz val="8"/>
      <name val="Arial"/>
      <family val="2"/>
    </font>
    <font>
      <b/>
      <sz val="12"/>
      <name val="Arial"/>
      <family val="2"/>
    </font>
    <font>
      <b/>
      <u val="single"/>
      <sz val="12"/>
      <name val="Arial"/>
      <family val="2"/>
    </font>
    <font>
      <sz val="10"/>
      <color indexed="8"/>
      <name val="Arial"/>
      <family val="2"/>
    </font>
    <font>
      <u val="single"/>
      <sz val="10"/>
      <name val="Arial"/>
      <family val="2"/>
    </font>
    <font>
      <b/>
      <sz val="9"/>
      <name val="Arial"/>
      <family val="2"/>
    </font>
    <font>
      <b/>
      <sz val="10"/>
      <color indexed="8"/>
      <name val="Arial"/>
      <family val="2"/>
    </font>
    <font>
      <b/>
      <sz val="10"/>
      <color indexed="17"/>
      <name val="Arial"/>
      <family val="2"/>
    </font>
    <font>
      <b/>
      <sz val="10"/>
      <color indexed="18"/>
      <name val="Arial"/>
      <family val="2"/>
    </font>
    <font>
      <b/>
      <sz val="10"/>
      <name val="Times New Roman"/>
      <family val="1"/>
    </font>
    <font>
      <u val="single"/>
      <sz val="10"/>
      <color indexed="8"/>
      <name val="Arial"/>
      <family val="2"/>
    </font>
    <font>
      <sz val="8"/>
      <name val="Tahoma"/>
      <family val="0"/>
    </font>
    <font>
      <b/>
      <sz val="9"/>
      <name val="Times New Roman"/>
      <family val="1"/>
    </font>
    <font>
      <sz val="10"/>
      <name val="Times New Roman"/>
      <family val="1"/>
    </font>
    <font>
      <sz val="10"/>
      <name val="Courier New"/>
      <family val="3"/>
    </font>
    <font>
      <u val="single"/>
      <sz val="8"/>
      <name val="Times New Roman"/>
      <family val="1"/>
    </font>
    <font>
      <b/>
      <u val="single"/>
      <sz val="10"/>
      <name val="Arial"/>
      <family val="2"/>
    </font>
    <font>
      <b/>
      <sz val="12"/>
      <color indexed="48"/>
      <name val="Arial"/>
      <family val="2"/>
    </font>
    <font>
      <sz val="10"/>
      <color indexed="48"/>
      <name val="Arial"/>
      <family val="2"/>
    </font>
    <font>
      <u val="single"/>
      <sz val="9"/>
      <color indexed="12"/>
      <name val="Arial"/>
      <family val="0"/>
    </font>
  </fonts>
  <fills count="16">
    <fill>
      <patternFill/>
    </fill>
    <fill>
      <patternFill patternType="gray125"/>
    </fill>
    <fill>
      <patternFill patternType="solid">
        <fgColor indexed="27"/>
        <bgColor indexed="64"/>
      </patternFill>
    </fill>
    <fill>
      <patternFill patternType="solid">
        <fgColor indexed="34"/>
        <bgColor indexed="64"/>
      </patternFill>
    </fill>
    <fill>
      <patternFill patternType="solid">
        <fgColor indexed="42"/>
        <bgColor indexed="64"/>
      </patternFill>
    </fill>
    <fill>
      <patternFill patternType="solid">
        <fgColor indexed="45"/>
        <bgColor indexed="64"/>
      </patternFill>
    </fill>
    <fill>
      <patternFill patternType="solid">
        <fgColor indexed="52"/>
        <bgColor indexed="64"/>
      </patternFill>
    </fill>
    <fill>
      <patternFill patternType="solid">
        <fgColor indexed="31"/>
        <bgColor indexed="64"/>
      </patternFill>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47"/>
        <bgColor indexed="64"/>
      </patternFill>
    </fill>
    <fill>
      <patternFill patternType="solid">
        <fgColor indexed="43"/>
        <bgColor indexed="64"/>
      </patternFill>
    </fill>
    <fill>
      <patternFill patternType="solid">
        <fgColor indexed="15"/>
        <bgColor indexed="64"/>
      </patternFill>
    </fill>
    <fill>
      <patternFill patternType="solid">
        <fgColor indexed="13"/>
        <bgColor indexed="64"/>
      </patternFill>
    </fill>
    <fill>
      <patternFill patternType="solid">
        <fgColor indexed="11"/>
        <bgColor indexed="64"/>
      </patternFill>
    </fill>
  </fills>
  <borders count="24">
    <border>
      <left/>
      <right/>
      <top/>
      <bottom/>
      <diagonal/>
    </border>
    <border>
      <left style="thin"/>
      <right style="thin"/>
      <top style="thin"/>
      <bottom style="thin"/>
    </border>
    <border>
      <left style="double"/>
      <right style="thin"/>
      <top>
        <color indexed="63"/>
      </top>
      <bottom>
        <color indexed="63"/>
      </bottom>
    </border>
    <border>
      <left style="thin"/>
      <right style="double"/>
      <top>
        <color indexed="63"/>
      </top>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style="thin"/>
      <top>
        <color indexed="63"/>
      </top>
      <bottom style="double"/>
    </border>
    <border>
      <left style="thin"/>
      <right style="double"/>
      <top>
        <color indexed="63"/>
      </top>
      <bottom style="double"/>
    </border>
    <border>
      <left style="double"/>
      <right>
        <color indexed="63"/>
      </right>
      <top>
        <color indexed="63"/>
      </top>
      <bottom style="double"/>
    </border>
    <border>
      <left>
        <color indexed="63"/>
      </left>
      <right>
        <color indexed="63"/>
      </right>
      <top>
        <color indexed="63"/>
      </top>
      <bottom style="double"/>
    </border>
    <border>
      <left>
        <color indexed="63"/>
      </left>
      <right style="medium"/>
      <top>
        <color indexed="63"/>
      </top>
      <bottom>
        <color indexed="63"/>
      </bottom>
    </border>
    <border>
      <left>
        <color indexed="63"/>
      </left>
      <right style="double"/>
      <top>
        <color indexed="63"/>
      </top>
      <bottom style="double"/>
    </border>
    <border>
      <left style="double"/>
      <right style="thin"/>
      <top style="double"/>
      <bottom style="double"/>
    </border>
    <border>
      <left style="thin"/>
      <right style="double"/>
      <top style="double"/>
      <bottom style="double"/>
    </border>
    <border>
      <left style="double"/>
      <right style="thin"/>
      <top style="double"/>
      <bottom style="thin"/>
    </border>
    <border>
      <left style="thin"/>
      <right style="thin"/>
      <top style="double"/>
      <bottom style="thin"/>
    </border>
    <border>
      <left style="thin"/>
      <right>
        <color indexed="63"/>
      </right>
      <top style="double"/>
      <bottom style="thin"/>
    </border>
    <border>
      <left>
        <color indexed="63"/>
      </left>
      <right style="thin"/>
      <top style="double"/>
      <bottom style="thin"/>
    </border>
    <border>
      <left style="thin"/>
      <right style="double"/>
      <top style="double"/>
      <bottom style="thin"/>
    </border>
    <border>
      <left style="double"/>
      <right style="thin"/>
      <top style="thin"/>
      <bottom style="thin"/>
    </border>
    <border>
      <left style="thin"/>
      <right>
        <color indexed="63"/>
      </right>
      <top style="thin"/>
      <bottom style="thin"/>
    </border>
    <border>
      <left style="thin"/>
      <right style="double"/>
      <top style="thin"/>
      <bottom style="thin"/>
    </border>
    <border>
      <left style="medium"/>
      <right>
        <color indexed="63"/>
      </right>
      <top style="medium"/>
      <bottom>
        <color indexed="63"/>
      </bottom>
    </border>
    <border>
      <left>
        <color indexed="63"/>
      </left>
      <right>
        <color indexed="63"/>
      </right>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172">
    <xf numFmtId="0" fontId="0" fillId="0" borderId="0" xfId="0" applyAlignment="1">
      <alignment/>
    </xf>
    <xf numFmtId="0" fontId="1" fillId="0" borderId="0" xfId="0" applyFont="1" applyAlignment="1">
      <alignment/>
    </xf>
    <xf numFmtId="0" fontId="4" fillId="2" borderId="0" xfId="0" applyFont="1" applyFill="1" applyAlignment="1">
      <alignment horizontal="left" vertical="center" indent="1"/>
    </xf>
    <xf numFmtId="0" fontId="8" fillId="3" borderId="1" xfId="0" applyFont="1" applyFill="1" applyBorder="1" applyAlignment="1">
      <alignment vertical="center"/>
    </xf>
    <xf numFmtId="0" fontId="6" fillId="0" borderId="0" xfId="0" applyFont="1" applyAlignment="1">
      <alignment/>
    </xf>
    <xf numFmtId="2" fontId="6" fillId="4" borderId="0" xfId="0" applyNumberFormat="1" applyFont="1" applyFill="1" applyAlignment="1" applyProtection="1">
      <alignment horizontal="center"/>
      <protection locked="0"/>
    </xf>
    <xf numFmtId="2" fontId="6" fillId="5" borderId="0" xfId="0" applyNumberFormat="1" applyFont="1" applyFill="1" applyAlignment="1">
      <alignment horizontal="center"/>
    </xf>
    <xf numFmtId="2" fontId="6" fillId="5" borderId="0" xfId="0" applyNumberFormat="1" applyFont="1" applyFill="1" applyAlignment="1">
      <alignment horizontal="center" vertical="center"/>
    </xf>
    <xf numFmtId="0" fontId="11" fillId="6" borderId="0" xfId="0" applyFont="1" applyFill="1" applyAlignment="1">
      <alignment/>
    </xf>
    <xf numFmtId="2" fontId="6" fillId="0" borderId="0" xfId="0" applyNumberFormat="1" applyFont="1" applyAlignment="1">
      <alignment horizontal="center"/>
    </xf>
    <xf numFmtId="1" fontId="6" fillId="0" borderId="0" xfId="0" applyNumberFormat="1" applyFont="1" applyAlignment="1">
      <alignment horizontal="center"/>
    </xf>
    <xf numFmtId="10" fontId="6" fillId="0" borderId="0" xfId="0" applyNumberFormat="1" applyFont="1" applyAlignment="1">
      <alignment horizontal="center"/>
    </xf>
    <xf numFmtId="2" fontId="6" fillId="0" borderId="0" xfId="0" applyNumberFormat="1" applyFont="1" applyAlignment="1">
      <alignment horizontal="center" vertical="center"/>
    </xf>
    <xf numFmtId="2" fontId="6" fillId="0" borderId="0" xfId="0" applyNumberFormat="1" applyFont="1" applyAlignment="1">
      <alignment horizontal="center" vertical="top"/>
    </xf>
    <xf numFmtId="168" fontId="6" fillId="0" borderId="0" xfId="0" applyNumberFormat="1" applyFont="1" applyAlignment="1">
      <alignment horizontal="center"/>
    </xf>
    <xf numFmtId="168" fontId="4" fillId="0" borderId="0" xfId="0" applyNumberFormat="1" applyFont="1" applyAlignment="1">
      <alignment horizontal="left" vertical="center" indent="1"/>
    </xf>
    <xf numFmtId="1" fontId="4" fillId="0" borderId="0" xfId="0" applyNumberFormat="1" applyFont="1" applyAlignment="1">
      <alignment horizontal="center" vertical="center"/>
    </xf>
    <xf numFmtId="169" fontId="4" fillId="0" borderId="0" xfId="0" applyNumberFormat="1" applyFont="1" applyAlignment="1">
      <alignment horizontal="center" vertical="center"/>
    </xf>
    <xf numFmtId="168" fontId="6" fillId="0" borderId="0" xfId="0" applyNumberFormat="1" applyFont="1" applyAlignment="1">
      <alignment horizontal="center" vertical="center"/>
    </xf>
    <xf numFmtId="2" fontId="6" fillId="4" borderId="0" xfId="0" applyNumberFormat="1" applyFont="1" applyFill="1" applyBorder="1" applyAlignment="1" applyProtection="1">
      <alignment horizontal="center"/>
      <protection locked="0"/>
    </xf>
    <xf numFmtId="169" fontId="6" fillId="0" borderId="0" xfId="0" applyNumberFormat="1" applyFont="1" applyAlignment="1">
      <alignment horizontal="center"/>
    </xf>
    <xf numFmtId="0" fontId="5" fillId="7" borderId="0" xfId="0" applyFont="1" applyFill="1" applyAlignment="1">
      <alignment/>
    </xf>
    <xf numFmtId="0" fontId="7" fillId="7" borderId="0" xfId="0" applyFont="1" applyFill="1" applyAlignment="1">
      <alignment horizontal="center" vertical="center"/>
    </xf>
    <xf numFmtId="0" fontId="10" fillId="2" borderId="0" xfId="0" applyFont="1" applyFill="1" applyAlignment="1">
      <alignment horizontal="left" vertical="center" indent="1"/>
    </xf>
    <xf numFmtId="0" fontId="4" fillId="8" borderId="0" xfId="0" applyFont="1" applyFill="1" applyAlignment="1">
      <alignment horizontal="left" vertical="center" indent="1"/>
    </xf>
    <xf numFmtId="0" fontId="4" fillId="8" borderId="0" xfId="0" applyFont="1" applyFill="1" applyAlignment="1">
      <alignment horizontal="left" vertical="top" wrapText="1" indent="1"/>
    </xf>
    <xf numFmtId="168" fontId="6" fillId="8" borderId="0" xfId="0" applyNumberFormat="1" applyFont="1" applyFill="1" applyBorder="1" applyAlignment="1">
      <alignment horizontal="center"/>
    </xf>
    <xf numFmtId="170" fontId="6" fillId="4" borderId="0" xfId="0" applyNumberFormat="1" applyFont="1" applyFill="1" applyAlignment="1" applyProtection="1">
      <alignment horizontal="center"/>
      <protection locked="0"/>
    </xf>
    <xf numFmtId="0" fontId="0" fillId="0" borderId="0" xfId="0" applyAlignment="1" applyProtection="1">
      <alignment/>
      <protection locked="0"/>
    </xf>
    <xf numFmtId="0" fontId="4" fillId="8" borderId="0" xfId="0" applyFont="1" applyFill="1" applyAlignment="1" applyProtection="1">
      <alignment horizontal="center" vertical="center"/>
      <protection locked="0"/>
    </xf>
    <xf numFmtId="0" fontId="4" fillId="8" borderId="0" xfId="0" applyFont="1" applyFill="1" applyAlignment="1" applyProtection="1">
      <alignment horizontal="center" vertical="top" wrapText="1"/>
      <protection locked="0"/>
    </xf>
    <xf numFmtId="0" fontId="9" fillId="8" borderId="0" xfId="0" applyFont="1" applyFill="1" applyBorder="1" applyAlignment="1" applyProtection="1">
      <alignment/>
      <protection locked="0"/>
    </xf>
    <xf numFmtId="0" fontId="6" fillId="8" borderId="0" xfId="0" applyFont="1" applyFill="1" applyAlignment="1" applyProtection="1">
      <alignment horizontal="center"/>
      <protection locked="0"/>
    </xf>
    <xf numFmtId="14" fontId="12" fillId="7" borderId="0" xfId="0" applyNumberFormat="1" applyFont="1" applyFill="1" applyAlignment="1">
      <alignment horizontal="center" vertical="center"/>
    </xf>
    <xf numFmtId="0" fontId="13" fillId="0" borderId="0" xfId="0" applyFont="1" applyAlignment="1">
      <alignment vertical="center" wrapText="1"/>
    </xf>
    <xf numFmtId="0" fontId="0" fillId="0" borderId="0" xfId="0" applyFont="1" applyAlignment="1">
      <alignment vertical="center" wrapText="1"/>
    </xf>
    <xf numFmtId="0" fontId="14" fillId="0" borderId="0" xfId="0" applyFont="1" applyAlignment="1">
      <alignment vertical="center" wrapText="1"/>
    </xf>
    <xf numFmtId="0" fontId="7" fillId="0" borderId="0" xfId="0" applyFont="1" applyAlignment="1">
      <alignment vertical="center" wrapText="1"/>
    </xf>
    <xf numFmtId="0" fontId="15" fillId="0" borderId="0" xfId="20" applyFont="1" applyAlignment="1">
      <alignment vertical="center" wrapText="1"/>
    </xf>
    <xf numFmtId="0" fontId="0" fillId="0" borderId="0" xfId="0" applyAlignment="1">
      <alignment vertical="center"/>
    </xf>
    <xf numFmtId="0" fontId="0" fillId="0" borderId="0" xfId="0" applyFont="1" applyAlignment="1">
      <alignment horizontal="left" vertical="center" wrapText="1"/>
    </xf>
    <xf numFmtId="0" fontId="15" fillId="0" borderId="0" xfId="20" applyFont="1" applyAlignment="1">
      <alignment vertical="top" wrapText="1"/>
    </xf>
    <xf numFmtId="14" fontId="4" fillId="4" borderId="0" xfId="0" applyNumberFormat="1" applyFont="1" applyFill="1" applyAlignment="1" applyProtection="1">
      <alignment horizontal="center" vertical="center"/>
      <protection locked="0"/>
    </xf>
    <xf numFmtId="0" fontId="7" fillId="0" borderId="0" xfId="0" applyFont="1" applyAlignment="1">
      <alignment wrapText="1"/>
    </xf>
    <xf numFmtId="0" fontId="4" fillId="8" borderId="0" xfId="0" applyFont="1" applyFill="1" applyAlignment="1" applyProtection="1" quotePrefix="1">
      <alignment horizontal="center" vertical="center"/>
      <protection locked="0"/>
    </xf>
    <xf numFmtId="169" fontId="6" fillId="0" borderId="0" xfId="0" applyNumberFormat="1" applyFont="1" applyAlignment="1">
      <alignment horizontal="center" vertical="center"/>
    </xf>
    <xf numFmtId="0" fontId="7" fillId="9" borderId="2" xfId="0" applyFont="1" applyFill="1" applyBorder="1" applyAlignment="1">
      <alignment horizontal="center"/>
    </xf>
    <xf numFmtId="0" fontId="7" fillId="9" borderId="3" xfId="0" applyFont="1" applyFill="1" applyBorder="1" applyAlignment="1">
      <alignment horizontal="center"/>
    </xf>
    <xf numFmtId="0" fontId="7" fillId="9" borderId="4" xfId="0" applyFont="1" applyFill="1" applyBorder="1" applyAlignment="1">
      <alignment horizontal="center"/>
    </xf>
    <xf numFmtId="0" fontId="7" fillId="9" borderId="0" xfId="0" applyFont="1" applyFill="1" applyBorder="1" applyAlignment="1">
      <alignment horizontal="center"/>
    </xf>
    <xf numFmtId="171" fontId="0" fillId="9" borderId="0" xfId="0" applyNumberFormat="1" applyFill="1" applyBorder="1" applyAlignment="1">
      <alignment/>
    </xf>
    <xf numFmtId="0" fontId="0" fillId="9" borderId="0" xfId="0" applyFill="1" applyBorder="1" applyAlignment="1">
      <alignment/>
    </xf>
    <xf numFmtId="0" fontId="0" fillId="9" borderId="5" xfId="0" applyFill="1" applyBorder="1" applyAlignment="1">
      <alignment/>
    </xf>
    <xf numFmtId="0" fontId="7" fillId="9" borderId="6" xfId="0" applyFont="1" applyFill="1" applyBorder="1" applyAlignment="1">
      <alignment horizontal="center"/>
    </xf>
    <xf numFmtId="0" fontId="7" fillId="9" borderId="7" xfId="0" applyFont="1" applyFill="1" applyBorder="1" applyAlignment="1">
      <alignment horizontal="center"/>
    </xf>
    <xf numFmtId="0" fontId="7" fillId="9" borderId="8" xfId="0" applyFont="1" applyFill="1" applyBorder="1" applyAlignment="1">
      <alignment horizontal="center"/>
    </xf>
    <xf numFmtId="0" fontId="7" fillId="9" borderId="9" xfId="0" applyFont="1" applyFill="1" applyBorder="1" applyAlignment="1">
      <alignment horizontal="center"/>
    </xf>
    <xf numFmtId="0" fontId="7" fillId="9" borderId="10" xfId="0" applyFont="1" applyFill="1" applyBorder="1" applyAlignment="1">
      <alignment horizontal="center"/>
    </xf>
    <xf numFmtId="171" fontId="0" fillId="9" borderId="9" xfId="0" applyNumberFormat="1" applyFill="1" applyBorder="1" applyAlignment="1">
      <alignment/>
    </xf>
    <xf numFmtId="0" fontId="0" fillId="9" borderId="9" xfId="0" applyFill="1" applyBorder="1" applyAlignment="1">
      <alignment/>
    </xf>
    <xf numFmtId="0" fontId="0" fillId="9" borderId="11" xfId="0" applyFill="1" applyBorder="1" applyAlignment="1">
      <alignment/>
    </xf>
    <xf numFmtId="0" fontId="7" fillId="10" borderId="12" xfId="0" applyFont="1" applyFill="1" applyBorder="1" applyAlignment="1">
      <alignment horizontal="center"/>
    </xf>
    <xf numFmtId="0" fontId="7" fillId="10" borderId="13" xfId="0" applyFont="1" applyFill="1" applyBorder="1" applyAlignment="1">
      <alignment horizontal="center"/>
    </xf>
    <xf numFmtId="0" fontId="7" fillId="11" borderId="14" xfId="0" applyFont="1" applyFill="1" applyBorder="1" applyAlignment="1">
      <alignment horizontal="center"/>
    </xf>
    <xf numFmtId="0" fontId="7" fillId="11" borderId="15" xfId="0" applyFont="1" applyFill="1" applyBorder="1" applyAlignment="1">
      <alignment horizontal="center"/>
    </xf>
    <xf numFmtId="0" fontId="7" fillId="11" borderId="16" xfId="0" applyFont="1" applyFill="1" applyBorder="1" applyAlignment="1">
      <alignment horizontal="center"/>
    </xf>
    <xf numFmtId="0" fontId="7" fillId="4" borderId="14" xfId="0" applyFont="1" applyFill="1" applyBorder="1" applyAlignment="1">
      <alignment horizontal="center"/>
    </xf>
    <xf numFmtId="0" fontId="7" fillId="4" borderId="17" xfId="0" applyFont="1" applyFill="1" applyBorder="1" applyAlignment="1">
      <alignment horizontal="center"/>
    </xf>
    <xf numFmtId="0" fontId="7" fillId="4" borderId="15" xfId="0" applyFont="1" applyFill="1" applyBorder="1" applyAlignment="1">
      <alignment horizontal="center"/>
    </xf>
    <xf numFmtId="0" fontId="7" fillId="4" borderId="16" xfId="0" applyFont="1" applyFill="1" applyBorder="1" applyAlignment="1">
      <alignment horizontal="center"/>
    </xf>
    <xf numFmtId="0" fontId="18" fillId="5" borderId="14" xfId="0" applyFont="1" applyFill="1" applyBorder="1" applyAlignment="1">
      <alignment horizontal="center"/>
    </xf>
    <xf numFmtId="0" fontId="18" fillId="5" borderId="15" xfId="0" applyFont="1" applyFill="1" applyBorder="1" applyAlignment="1">
      <alignment horizontal="center"/>
    </xf>
    <xf numFmtId="0" fontId="7" fillId="10" borderId="14" xfId="0" applyFont="1" applyFill="1" applyBorder="1" applyAlignment="1">
      <alignment horizontal="center"/>
    </xf>
    <xf numFmtId="171" fontId="7" fillId="10" borderId="15" xfId="0" applyNumberFormat="1" applyFont="1" applyFill="1" applyBorder="1" applyAlignment="1">
      <alignment horizontal="center"/>
    </xf>
    <xf numFmtId="0" fontId="7" fillId="10" borderId="15" xfId="0" applyFont="1" applyFill="1" applyBorder="1" applyAlignment="1">
      <alignment horizontal="center"/>
    </xf>
    <xf numFmtId="0" fontId="7" fillId="10" borderId="18" xfId="0" applyFont="1" applyFill="1" applyBorder="1" applyAlignment="1">
      <alignment horizontal="center"/>
    </xf>
    <xf numFmtId="14" fontId="7" fillId="8" borderId="19" xfId="0" applyNumberFormat="1" applyFont="1" applyFill="1" applyBorder="1" applyAlignment="1">
      <alignment horizontal="center"/>
    </xf>
    <xf numFmtId="171" fontId="7" fillId="11" borderId="1" xfId="0" applyNumberFormat="1" applyFont="1" applyFill="1" applyBorder="1" applyAlignment="1">
      <alignment horizontal="center"/>
    </xf>
    <xf numFmtId="0" fontId="19" fillId="11" borderId="1" xfId="0" applyFont="1" applyFill="1" applyBorder="1" applyAlignment="1">
      <alignment horizontal="center"/>
    </xf>
    <xf numFmtId="0" fontId="19" fillId="11" borderId="20" xfId="0" applyFont="1" applyFill="1" applyBorder="1" applyAlignment="1">
      <alignment horizontal="center"/>
    </xf>
    <xf numFmtId="171" fontId="7" fillId="4" borderId="1" xfId="0" applyNumberFormat="1" applyFont="1" applyFill="1" applyBorder="1" applyAlignment="1">
      <alignment horizontal="center"/>
    </xf>
    <xf numFmtId="168" fontId="20" fillId="4" borderId="1" xfId="0" applyNumberFormat="1" applyFont="1" applyFill="1" applyBorder="1" applyAlignment="1">
      <alignment horizontal="center"/>
    </xf>
    <xf numFmtId="0" fontId="20" fillId="4" borderId="20" xfId="0" applyFont="1" applyFill="1" applyBorder="1" applyAlignment="1">
      <alignment horizontal="center"/>
    </xf>
    <xf numFmtId="171" fontId="7" fillId="5" borderId="1" xfId="0" applyNumberFormat="1" applyFont="1" applyFill="1" applyBorder="1" applyAlignment="1">
      <alignment horizontal="center"/>
    </xf>
    <xf numFmtId="0" fontId="7" fillId="5" borderId="1" xfId="0" applyFont="1" applyFill="1" applyBorder="1" applyAlignment="1">
      <alignment horizontal="center"/>
    </xf>
    <xf numFmtId="171" fontId="7" fillId="12" borderId="1" xfId="0" applyNumberFormat="1" applyFont="1" applyFill="1" applyBorder="1" applyAlignment="1">
      <alignment horizontal="center"/>
    </xf>
    <xf numFmtId="0" fontId="7" fillId="12" borderId="1" xfId="0" applyFont="1" applyFill="1" applyBorder="1" applyAlignment="1">
      <alignment horizontal="center"/>
    </xf>
    <xf numFmtId="0" fontId="7" fillId="10" borderId="19" xfId="0" applyFont="1" applyFill="1" applyBorder="1" applyAlignment="1">
      <alignment horizontal="center"/>
    </xf>
    <xf numFmtId="44" fontId="7" fillId="10" borderId="21" xfId="17" applyFont="1" applyFill="1" applyBorder="1" applyAlignment="1">
      <alignment horizontal="center"/>
    </xf>
    <xf numFmtId="168" fontId="19" fillId="11" borderId="20" xfId="0" applyNumberFormat="1" applyFont="1" applyFill="1" applyBorder="1" applyAlignment="1">
      <alignment horizontal="center"/>
    </xf>
    <xf numFmtId="168" fontId="20" fillId="4" borderId="20" xfId="0" applyNumberFormat="1" applyFont="1" applyFill="1" applyBorder="1" applyAlignment="1">
      <alignment horizontal="center"/>
    </xf>
    <xf numFmtId="168" fontId="7" fillId="5" borderId="1" xfId="0" applyNumberFormat="1" applyFont="1" applyFill="1" applyBorder="1" applyAlignment="1">
      <alignment horizontal="center"/>
    </xf>
    <xf numFmtId="168" fontId="7" fillId="12" borderId="1" xfId="0" applyNumberFormat="1" applyFont="1" applyFill="1" applyBorder="1" applyAlignment="1">
      <alignment horizontal="center"/>
    </xf>
    <xf numFmtId="14" fontId="7" fillId="10" borderId="19" xfId="0" applyNumberFormat="1" applyFont="1" applyFill="1" applyBorder="1" applyAlignment="1">
      <alignment horizontal="center"/>
    </xf>
    <xf numFmtId="0" fontId="7" fillId="10" borderId="21" xfId="0" applyFont="1" applyFill="1" applyBorder="1" applyAlignment="1">
      <alignment horizontal="center"/>
    </xf>
    <xf numFmtId="168" fontId="18" fillId="5" borderId="1" xfId="0" applyNumberFormat="1" applyFont="1" applyFill="1" applyBorder="1" applyAlignment="1">
      <alignment horizontal="center"/>
    </xf>
    <xf numFmtId="168" fontId="19" fillId="11" borderId="1" xfId="0" applyNumberFormat="1" applyFont="1" applyFill="1" applyBorder="1" applyAlignment="1">
      <alignment horizontal="center"/>
    </xf>
    <xf numFmtId="0" fontId="7" fillId="8" borderId="19" xfId="0" applyFont="1" applyFill="1" applyBorder="1" applyAlignment="1">
      <alignment horizontal="center"/>
    </xf>
    <xf numFmtId="0" fontId="7" fillId="11" borderId="1" xfId="0" applyFont="1" applyFill="1" applyBorder="1" applyAlignment="1">
      <alignment horizontal="center"/>
    </xf>
    <xf numFmtId="168" fontId="4" fillId="0" borderId="0" xfId="0" applyNumberFormat="1" applyFont="1" applyAlignment="1">
      <alignment horizontal="center" vertical="center"/>
    </xf>
    <xf numFmtId="9" fontId="4" fillId="0" borderId="0" xfId="0" applyNumberFormat="1" applyFont="1" applyAlignment="1">
      <alignment horizontal="center" vertical="center"/>
    </xf>
    <xf numFmtId="10" fontId="4" fillId="0" borderId="0" xfId="0" applyNumberFormat="1" applyFont="1" applyAlignment="1">
      <alignment horizontal="center" vertical="center"/>
    </xf>
    <xf numFmtId="0" fontId="8" fillId="3" borderId="0" xfId="0" applyFont="1" applyFill="1" applyBorder="1" applyAlignment="1">
      <alignment vertical="center"/>
    </xf>
    <xf numFmtId="2" fontId="6" fillId="4" borderId="0" xfId="0" applyNumberFormat="1" applyFont="1" applyFill="1" applyAlignment="1" applyProtection="1">
      <alignment horizontal="center"/>
      <protection locked="0"/>
    </xf>
    <xf numFmtId="0" fontId="6" fillId="4" borderId="0" xfId="0" applyFont="1" applyFill="1" applyAlignment="1" applyProtection="1">
      <alignment horizontal="center" vertical="center"/>
      <protection locked="0"/>
    </xf>
    <xf numFmtId="0" fontId="21" fillId="13" borderId="1" xfId="0" applyFont="1" applyFill="1" applyBorder="1" applyAlignment="1">
      <alignment horizontal="left"/>
    </xf>
    <xf numFmtId="0" fontId="10" fillId="8" borderId="0" xfId="0" applyFont="1" applyFill="1" applyAlignment="1">
      <alignment/>
    </xf>
    <xf numFmtId="0" fontId="17" fillId="13" borderId="22" xfId="0" applyFont="1" applyFill="1" applyBorder="1" applyAlignment="1">
      <alignment horizontal="left"/>
    </xf>
    <xf numFmtId="0" fontId="10" fillId="4" borderId="1" xfId="0" applyFont="1" applyFill="1" applyBorder="1" applyAlignment="1">
      <alignment/>
    </xf>
    <xf numFmtId="0" fontId="4" fillId="2" borderId="0" xfId="0" applyFont="1" applyFill="1" applyBorder="1" applyAlignment="1">
      <alignment horizontal="left" vertical="center" indent="1"/>
    </xf>
    <xf numFmtId="0" fontId="0" fillId="0" borderId="0" xfId="0" applyAlignment="1">
      <alignment horizontal="center"/>
    </xf>
    <xf numFmtId="0" fontId="18" fillId="14" borderId="1" xfId="0" applyFont="1" applyFill="1" applyBorder="1" applyAlignment="1">
      <alignment/>
    </xf>
    <xf numFmtId="0" fontId="18" fillId="14" borderId="20" xfId="0" applyFont="1" applyFill="1" applyBorder="1" applyAlignment="1">
      <alignment/>
    </xf>
    <xf numFmtId="0" fontId="0" fillId="0" borderId="1" xfId="0" applyBorder="1" applyAlignment="1">
      <alignment/>
    </xf>
    <xf numFmtId="0" fontId="0" fillId="0" borderId="0" xfId="0" applyFont="1" applyAlignment="1">
      <alignment/>
    </xf>
    <xf numFmtId="0" fontId="17" fillId="8" borderId="0" xfId="0" applyFont="1" applyFill="1" applyAlignment="1">
      <alignment/>
    </xf>
    <xf numFmtId="0" fontId="9" fillId="10" borderId="0" xfId="0" applyFont="1" applyFill="1" applyBorder="1" applyAlignment="1">
      <alignment/>
    </xf>
    <xf numFmtId="0" fontId="7" fillId="14" borderId="1" xfId="0" applyFont="1" applyFill="1" applyBorder="1" applyAlignment="1">
      <alignment/>
    </xf>
    <xf numFmtId="0" fontId="17" fillId="8" borderId="0" xfId="0" applyFont="1" applyFill="1" applyBorder="1" applyAlignment="1">
      <alignment horizontal="left"/>
    </xf>
    <xf numFmtId="0" fontId="10" fillId="8" borderId="0" xfId="0" applyFont="1" applyFill="1" applyBorder="1" applyAlignment="1">
      <alignment/>
    </xf>
    <xf numFmtId="0" fontId="6" fillId="8" borderId="0" xfId="0" applyFont="1" applyFill="1" applyAlignment="1" applyProtection="1">
      <alignment horizontal="center"/>
      <protection locked="0"/>
    </xf>
    <xf numFmtId="0" fontId="9" fillId="8" borderId="0" xfId="0" applyFont="1" applyFill="1" applyAlignment="1">
      <alignment horizontal="left" vertical="center" indent="1"/>
    </xf>
    <xf numFmtId="0" fontId="8" fillId="6" borderId="0" xfId="0" applyFont="1" applyFill="1" applyAlignment="1">
      <alignment/>
    </xf>
    <xf numFmtId="0" fontId="10" fillId="0" borderId="0" xfId="0" applyFont="1" applyAlignment="1">
      <alignment/>
    </xf>
    <xf numFmtId="0" fontId="0" fillId="0" borderId="0" xfId="0" applyAlignment="1">
      <alignment wrapText="1"/>
    </xf>
    <xf numFmtId="0" fontId="0" fillId="8" borderId="0" xfId="0" applyFill="1" applyAlignment="1">
      <alignment/>
    </xf>
    <xf numFmtId="0" fontId="9" fillId="0" borderId="0" xfId="0" applyFont="1" applyAlignment="1">
      <alignment vertical="center"/>
    </xf>
    <xf numFmtId="0" fontId="10" fillId="0" borderId="0" xfId="0" applyFont="1" applyAlignment="1">
      <alignment/>
    </xf>
    <xf numFmtId="0" fontId="9" fillId="8" borderId="0" xfId="0" applyFont="1" applyFill="1" applyAlignment="1">
      <alignment vertical="center"/>
    </xf>
    <xf numFmtId="0" fontId="10" fillId="2" borderId="0" xfId="0" applyFont="1" applyFill="1" applyAlignment="1">
      <alignment vertical="center"/>
    </xf>
    <xf numFmtId="0" fontId="7" fillId="0" borderId="0" xfId="0" applyFont="1" applyAlignment="1">
      <alignment horizontal="left" wrapText="1"/>
    </xf>
    <xf numFmtId="0" fontId="0" fillId="0" borderId="0" xfId="0" applyFont="1" applyAlignment="1">
      <alignment horizontal="left" wrapText="1"/>
    </xf>
    <xf numFmtId="0" fontId="22" fillId="0" borderId="0" xfId="20" applyFont="1" applyAlignment="1">
      <alignment vertical="center" wrapText="1"/>
    </xf>
    <xf numFmtId="0" fontId="13" fillId="15" borderId="0" xfId="0" applyFont="1" applyFill="1" applyAlignment="1">
      <alignment vertical="center" wrapText="1"/>
    </xf>
    <xf numFmtId="0" fontId="14" fillId="15" borderId="0" xfId="0" applyFont="1" applyFill="1" applyAlignment="1">
      <alignment vertical="center"/>
    </xf>
    <xf numFmtId="0" fontId="7" fillId="0" borderId="0" xfId="0" applyFont="1" applyBorder="1" applyAlignment="1">
      <alignment vertical="center" wrapText="1"/>
    </xf>
    <xf numFmtId="0" fontId="7" fillId="0" borderId="23" xfId="0" applyFont="1" applyBorder="1" applyAlignment="1">
      <alignment vertical="center" wrapText="1"/>
    </xf>
    <xf numFmtId="2" fontId="0" fillId="0" borderId="0" xfId="0" applyNumberFormat="1" applyAlignment="1">
      <alignment horizontal="center"/>
    </xf>
    <xf numFmtId="0" fontId="24" fillId="10" borderId="1" xfId="0" applyFont="1" applyFill="1" applyBorder="1" applyAlignment="1">
      <alignment/>
    </xf>
    <xf numFmtId="0" fontId="1" fillId="6" borderId="0" xfId="0" applyFont="1" applyFill="1" applyAlignment="1">
      <alignment/>
    </xf>
    <xf numFmtId="0" fontId="21" fillId="6" borderId="0" xfId="0" applyFont="1" applyFill="1" applyAlignment="1">
      <alignment horizontal="left"/>
    </xf>
    <xf numFmtId="0" fontId="7" fillId="0" borderId="0" xfId="0" applyFont="1" applyAlignment="1">
      <alignment/>
    </xf>
    <xf numFmtId="0" fontId="0" fillId="0" borderId="0" xfId="0" applyAlignment="1">
      <alignment horizontal="left"/>
    </xf>
    <xf numFmtId="0" fontId="0" fillId="0" borderId="0" xfId="0" applyAlignment="1" quotePrefix="1">
      <alignment horizontal="center"/>
    </xf>
    <xf numFmtId="0" fontId="25" fillId="0" borderId="0" xfId="0" applyFont="1" applyAlignment="1">
      <alignment/>
    </xf>
    <xf numFmtId="0" fontId="0" fillId="0" borderId="0" xfId="0" applyAlignment="1">
      <alignment horizontal="centerContinuous"/>
    </xf>
    <xf numFmtId="0" fontId="14" fillId="15" borderId="0" xfId="0" applyFont="1" applyFill="1" applyAlignment="1">
      <alignment vertical="center" wrapText="1"/>
    </xf>
    <xf numFmtId="0" fontId="26" fillId="0" borderId="0" xfId="0" applyFont="1" applyAlignment="1">
      <alignment wrapText="1"/>
    </xf>
    <xf numFmtId="168" fontId="6" fillId="5" borderId="0" xfId="0" applyNumberFormat="1" applyFont="1" applyFill="1" applyAlignment="1">
      <alignment horizontal="center" vertical="center"/>
    </xf>
    <xf numFmtId="0" fontId="27" fillId="7" borderId="0" xfId="0" applyFont="1" applyFill="1" applyAlignment="1">
      <alignment/>
    </xf>
    <xf numFmtId="0" fontId="27" fillId="7" borderId="0" xfId="0" applyFont="1" applyFill="1" applyAlignment="1">
      <alignment horizontal="center"/>
    </xf>
    <xf numFmtId="0" fontId="13" fillId="0" borderId="0" xfId="0" applyFont="1" applyAlignment="1">
      <alignment wrapText="1"/>
    </xf>
    <xf numFmtId="0" fontId="0" fillId="0" borderId="0" xfId="0" applyFont="1" applyAlignment="1">
      <alignment wrapText="1"/>
    </xf>
    <xf numFmtId="0" fontId="2" fillId="0" borderId="0" xfId="20" applyFont="1" applyAlignment="1">
      <alignment wrapText="1"/>
    </xf>
    <xf numFmtId="0" fontId="0" fillId="0" borderId="0" xfId="0" applyFont="1" applyAlignment="1">
      <alignment vertical="center"/>
    </xf>
    <xf numFmtId="0" fontId="28" fillId="0" borderId="0" xfId="0" applyFont="1" applyAlignment="1">
      <alignment wrapText="1"/>
    </xf>
    <xf numFmtId="0" fontId="16" fillId="0" borderId="0" xfId="0" applyFont="1" applyAlignment="1">
      <alignment wrapText="1"/>
    </xf>
    <xf numFmtId="0" fontId="29" fillId="0" borderId="0" xfId="0" applyFont="1" applyFill="1" applyAlignment="1">
      <alignment wrapText="1"/>
    </xf>
    <xf numFmtId="0" fontId="30" fillId="0" borderId="0" xfId="0" applyFont="1" applyFill="1" applyAlignment="1">
      <alignment wrapText="1"/>
    </xf>
    <xf numFmtId="14" fontId="6" fillId="4" borderId="0" xfId="0" applyNumberFormat="1" applyFont="1" applyFill="1" applyAlignment="1" applyProtection="1">
      <alignment horizontal="center"/>
      <protection locked="0"/>
    </xf>
    <xf numFmtId="0" fontId="6" fillId="4" borderId="0" xfId="0" applyFont="1" applyFill="1" applyAlignment="1">
      <alignment horizontal="center"/>
    </xf>
    <xf numFmtId="0" fontId="31" fillId="3" borderId="1" xfId="20" applyFont="1" applyFill="1" applyBorder="1" applyAlignment="1">
      <alignment vertical="center"/>
    </xf>
    <xf numFmtId="0" fontId="6" fillId="0" borderId="0" xfId="0" applyFont="1" applyAlignment="1">
      <alignment horizontal="center"/>
    </xf>
    <xf numFmtId="0" fontId="10" fillId="0" borderId="0" xfId="0" applyFont="1" applyAlignment="1">
      <alignment/>
    </xf>
    <xf numFmtId="2" fontId="6" fillId="0" borderId="0" xfId="0" applyNumberFormat="1" applyFont="1" applyAlignment="1">
      <alignment horizontal="center"/>
    </xf>
    <xf numFmtId="4" fontId="0" fillId="0" borderId="0" xfId="0" applyNumberFormat="1" applyAlignment="1">
      <alignment horizontal="center"/>
    </xf>
    <xf numFmtId="2" fontId="17" fillId="4" borderId="0" xfId="0" applyNumberFormat="1" applyFont="1" applyFill="1" applyBorder="1" applyAlignment="1" applyProtection="1">
      <alignment horizontal="center"/>
      <protection locked="0"/>
    </xf>
    <xf numFmtId="167" fontId="6" fillId="4" borderId="0" xfId="0" applyNumberFormat="1" applyFont="1" applyFill="1" applyBorder="1" applyAlignment="1" applyProtection="1">
      <alignment horizontal="center"/>
      <protection locked="0"/>
    </xf>
    <xf numFmtId="2" fontId="0" fillId="0" borderId="0" xfId="0" applyNumberFormat="1" applyAlignment="1">
      <alignment/>
    </xf>
    <xf numFmtId="2" fontId="6" fillId="4" borderId="0" xfId="0" applyNumberFormat="1" applyFont="1" applyFill="1" applyBorder="1" applyAlignment="1" applyProtection="1">
      <alignment horizontal="center"/>
      <protection locked="0"/>
    </xf>
    <xf numFmtId="0" fontId="0" fillId="0" borderId="0" xfId="0" applyFont="1" applyAlignment="1">
      <alignment horizontal="center"/>
    </xf>
    <xf numFmtId="0" fontId="9" fillId="0" borderId="0" xfId="0" applyFont="1" applyAlignment="1">
      <alignment horizontal="lef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4">
    <dxf>
      <fill>
        <patternFill>
          <bgColor rgb="FFFFFF00"/>
        </patternFill>
      </fill>
      <border/>
    </dxf>
    <dxf>
      <fill>
        <patternFill>
          <bgColor rgb="FFFF0000"/>
        </patternFill>
      </fill>
      <border/>
    </dxf>
    <dxf>
      <fill>
        <patternFill>
          <bgColor rgb="FF00FF00"/>
        </patternFill>
      </fill>
      <border/>
    </dxf>
    <dxf>
      <fill>
        <patternFill>
          <bgColor rgb="FFFFFF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ivio.com/bullrun/files/annualreports"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http://edgarscan.pwcglobal.com/servlets/edgarscan#&quot;" TargetMode="External" /><Relationship Id="rId2" Type="http://schemas.openxmlformats.org/officeDocument/2006/relationships/comments" Target="../comments2.xml"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327"/>
  <sheetViews>
    <sheetView workbookViewId="0" topLeftCell="A28">
      <selection activeCell="A39" sqref="A39"/>
    </sheetView>
  </sheetViews>
  <sheetFormatPr defaultColWidth="9.140625" defaultRowHeight="12.75"/>
  <cols>
    <col min="1" max="1" width="103.57421875" style="39" customWidth="1"/>
  </cols>
  <sheetData>
    <row r="1" ht="15.75">
      <c r="A1" s="133" t="s">
        <v>3</v>
      </c>
    </row>
    <row r="2" ht="25.5">
      <c r="A2" s="124" t="s">
        <v>194</v>
      </c>
    </row>
    <row r="3" ht="12.75">
      <c r="A3" s="35">
        <v>1</v>
      </c>
    </row>
    <row r="4" ht="38.25">
      <c r="A4" s="35" t="s">
        <v>216</v>
      </c>
    </row>
    <row r="5" ht="25.5">
      <c r="A5" s="35" t="s">
        <v>217</v>
      </c>
    </row>
    <row r="6" ht="102">
      <c r="A6" s="41" t="s">
        <v>202</v>
      </c>
    </row>
    <row r="7" ht="12.75">
      <c r="A7" s="41"/>
    </row>
    <row r="8" ht="76.5">
      <c r="A8" s="41" t="s">
        <v>218</v>
      </c>
    </row>
    <row r="9" ht="12.75">
      <c r="A9" s="38"/>
    </row>
    <row r="10" ht="51">
      <c r="A10" s="132" t="s">
        <v>203</v>
      </c>
    </row>
    <row r="11" ht="25.5">
      <c r="A11" s="35" t="s">
        <v>219</v>
      </c>
    </row>
    <row r="12" ht="12.75">
      <c r="A12" s="35"/>
    </row>
    <row r="13" ht="114.75">
      <c r="A13" s="35" t="s">
        <v>195</v>
      </c>
    </row>
    <row r="14" ht="12.75">
      <c r="A14" s="35"/>
    </row>
    <row r="15" ht="51">
      <c r="A15" s="35" t="s">
        <v>333</v>
      </c>
    </row>
    <row r="16" ht="76.5">
      <c r="A16" s="35" t="s">
        <v>220</v>
      </c>
    </row>
    <row r="17" ht="12.75">
      <c r="A17" s="35"/>
    </row>
    <row r="18" ht="102">
      <c r="A18" s="35" t="s">
        <v>221</v>
      </c>
    </row>
    <row r="19" ht="13.5">
      <c r="A19" s="147"/>
    </row>
    <row r="20" ht="15.75">
      <c r="A20" s="151" t="s">
        <v>340</v>
      </c>
    </row>
    <row r="21" ht="12.75">
      <c r="A21" s="152"/>
    </row>
    <row r="22" ht="76.5">
      <c r="A22" s="152" t="s">
        <v>341</v>
      </c>
    </row>
    <row r="23" ht="12.75">
      <c r="A23" s="152"/>
    </row>
    <row r="24" ht="25.5">
      <c r="A24" s="152" t="s">
        <v>342</v>
      </c>
    </row>
    <row r="25" ht="12.75">
      <c r="A25" s="152"/>
    </row>
    <row r="26" ht="31.5">
      <c r="A26" s="157" t="s">
        <v>404</v>
      </c>
    </row>
    <row r="27" ht="12.75">
      <c r="A27" s="158"/>
    </row>
    <row r="28" ht="38.25">
      <c r="A28" s="158" t="s">
        <v>405</v>
      </c>
    </row>
    <row r="29" ht="63.75">
      <c r="A29" s="158" t="s">
        <v>406</v>
      </c>
    </row>
    <row r="30" ht="12.75">
      <c r="A30" s="152"/>
    </row>
    <row r="31" ht="15.75">
      <c r="A31" s="151" t="s">
        <v>364</v>
      </c>
    </row>
    <row r="32" ht="12.75">
      <c r="A32" s="152"/>
    </row>
    <row r="33" ht="12.75">
      <c r="A33" s="152" t="s">
        <v>365</v>
      </c>
    </row>
    <row r="34" ht="12.75">
      <c r="A34" s="152"/>
    </row>
    <row r="35" ht="25.5">
      <c r="A35" s="156" t="s">
        <v>366</v>
      </c>
    </row>
    <row r="36" ht="12.75">
      <c r="A36" s="152"/>
    </row>
    <row r="37" ht="38.25">
      <c r="A37" s="156" t="s">
        <v>367</v>
      </c>
    </row>
    <row r="38" ht="12.75">
      <c r="A38" s="152"/>
    </row>
    <row r="39" ht="38.25">
      <c r="A39" s="156" t="s">
        <v>368</v>
      </c>
    </row>
    <row r="40" ht="12.75">
      <c r="A40" s="152"/>
    </row>
    <row r="41" ht="51">
      <c r="A41" s="156" t="s">
        <v>369</v>
      </c>
    </row>
    <row r="42" ht="12.75">
      <c r="A42" s="152"/>
    </row>
    <row r="43" ht="12.75">
      <c r="A43" s="152"/>
    </row>
    <row r="44" ht="15.75">
      <c r="A44" s="151" t="s">
        <v>343</v>
      </c>
    </row>
    <row r="45" ht="15.75">
      <c r="A45" s="151"/>
    </row>
    <row r="46" ht="38.25">
      <c r="A46" s="152" t="s">
        <v>501</v>
      </c>
    </row>
    <row r="47" ht="12.75">
      <c r="A47" s="152"/>
    </row>
    <row r="48" ht="25.5">
      <c r="A48" s="152" t="s">
        <v>407</v>
      </c>
    </row>
    <row r="49" ht="12.75">
      <c r="A49" s="152"/>
    </row>
    <row r="50" ht="25.5">
      <c r="A50" s="152" t="s">
        <v>502</v>
      </c>
    </row>
    <row r="51" ht="25.5">
      <c r="A51" s="152" t="s">
        <v>503</v>
      </c>
    </row>
    <row r="52" ht="12.75">
      <c r="A52" s="152"/>
    </row>
    <row r="53" ht="25.5">
      <c r="A53" s="152" t="s">
        <v>504</v>
      </c>
    </row>
    <row r="54" ht="12.75">
      <c r="A54" s="152"/>
    </row>
    <row r="55" ht="51">
      <c r="A55" s="152" t="s">
        <v>505</v>
      </c>
    </row>
    <row r="56" ht="12.75">
      <c r="A56" s="152"/>
    </row>
    <row r="57" ht="51">
      <c r="A57" s="152" t="s">
        <v>506</v>
      </c>
    </row>
    <row r="58" ht="12.75">
      <c r="A58" s="152"/>
    </row>
    <row r="59" ht="51">
      <c r="A59" s="152" t="s">
        <v>363</v>
      </c>
    </row>
    <row r="60" ht="12.75">
      <c r="A60" s="152"/>
    </row>
    <row r="61" ht="76.5">
      <c r="A61" s="152" t="s">
        <v>373</v>
      </c>
    </row>
    <row r="62" ht="63.75">
      <c r="A62" s="152" t="s">
        <v>374</v>
      </c>
    </row>
    <row r="63" ht="12.75">
      <c r="A63" s="152"/>
    </row>
    <row r="64" ht="51">
      <c r="A64" s="152" t="s">
        <v>507</v>
      </c>
    </row>
    <row r="65" ht="12.75">
      <c r="A65" s="152" t="s">
        <v>518</v>
      </c>
    </row>
    <row r="66" ht="42" customHeight="1">
      <c r="A66" s="152" t="s">
        <v>384</v>
      </c>
    </row>
    <row r="67" ht="25.5">
      <c r="A67" s="152" t="s">
        <v>385</v>
      </c>
    </row>
    <row r="68" ht="12.75">
      <c r="A68" s="152"/>
    </row>
    <row r="69" ht="12.75">
      <c r="A69" s="152" t="s">
        <v>519</v>
      </c>
    </row>
    <row r="70" ht="12.75">
      <c r="A70" s="152"/>
    </row>
    <row r="71" ht="25.5">
      <c r="A71" s="152" t="s">
        <v>520</v>
      </c>
    </row>
    <row r="72" ht="12.75">
      <c r="A72" s="152"/>
    </row>
    <row r="73" ht="25.5">
      <c r="A73" s="152" t="s">
        <v>349</v>
      </c>
    </row>
    <row r="74" ht="12.75">
      <c r="A74" s="152"/>
    </row>
    <row r="75" ht="51">
      <c r="A75" s="153" t="s">
        <v>521</v>
      </c>
    </row>
    <row r="76" ht="12.75">
      <c r="A76" s="152"/>
    </row>
    <row r="77" ht="15.75">
      <c r="A77" s="146" t="s">
        <v>232</v>
      </c>
    </row>
    <row r="78" ht="12.75">
      <c r="A78" s="40" t="s">
        <v>233</v>
      </c>
    </row>
    <row r="79" ht="12.75">
      <c r="A79" s="40" t="s">
        <v>234</v>
      </c>
    </row>
    <row r="80" ht="12.75">
      <c r="A80" s="40" t="s">
        <v>386</v>
      </c>
    </row>
    <row r="81" ht="12.75">
      <c r="A81" s="40" t="s">
        <v>235</v>
      </c>
    </row>
    <row r="82" ht="12.75">
      <c r="A82" s="40" t="s">
        <v>236</v>
      </c>
    </row>
    <row r="83" ht="12.75">
      <c r="A83" s="40" t="s">
        <v>237</v>
      </c>
    </row>
    <row r="84" ht="12.75">
      <c r="A84" s="40" t="s">
        <v>238</v>
      </c>
    </row>
    <row r="85" ht="12.75">
      <c r="A85" s="40" t="s">
        <v>239</v>
      </c>
    </row>
    <row r="86" ht="12.75">
      <c r="A86" s="40" t="s">
        <v>240</v>
      </c>
    </row>
    <row r="87" ht="12.75">
      <c r="A87" s="40" t="s">
        <v>263</v>
      </c>
    </row>
    <row r="88" ht="12.75">
      <c r="A88" s="40" t="s">
        <v>162</v>
      </c>
    </row>
    <row r="89" ht="12.75">
      <c r="A89" s="40" t="s">
        <v>163</v>
      </c>
    </row>
    <row r="90" ht="12.75">
      <c r="A90" s="40" t="s">
        <v>164</v>
      </c>
    </row>
    <row r="91" ht="12.75">
      <c r="A91" s="40" t="s">
        <v>172</v>
      </c>
    </row>
    <row r="92" ht="12.75">
      <c r="A92" s="40" t="s">
        <v>165</v>
      </c>
    </row>
    <row r="93" ht="12.75">
      <c r="A93" s="40" t="s">
        <v>166</v>
      </c>
    </row>
    <row r="94" ht="12.75">
      <c r="A94" s="40" t="s">
        <v>167</v>
      </c>
    </row>
    <row r="95" ht="12.75">
      <c r="A95" s="40" t="s">
        <v>264</v>
      </c>
    </row>
    <row r="96" ht="12.75">
      <c r="A96" s="40" t="s">
        <v>168</v>
      </c>
    </row>
    <row r="97" ht="25.5">
      <c r="A97" s="40" t="s">
        <v>387</v>
      </c>
    </row>
    <row r="98" ht="12.75">
      <c r="A98" s="40" t="s">
        <v>265</v>
      </c>
    </row>
    <row r="99" ht="12.75">
      <c r="A99" s="40" t="s">
        <v>269</v>
      </c>
    </row>
    <row r="100" ht="12.75">
      <c r="A100" s="40" t="s">
        <v>169</v>
      </c>
    </row>
    <row r="101" ht="12.75">
      <c r="A101" s="40" t="s">
        <v>170</v>
      </c>
    </row>
    <row r="102" ht="12.75">
      <c r="A102" s="40" t="s">
        <v>171</v>
      </c>
    </row>
    <row r="103" ht="25.5">
      <c r="A103" s="40" t="s">
        <v>466</v>
      </c>
    </row>
    <row r="104" ht="12.75">
      <c r="A104" s="40" t="s">
        <v>266</v>
      </c>
    </row>
    <row r="105" ht="12.75">
      <c r="A105" s="40" t="s">
        <v>267</v>
      </c>
    </row>
    <row r="106" ht="12.75">
      <c r="A106" s="40" t="s">
        <v>420</v>
      </c>
    </row>
    <row r="107" ht="12.75">
      <c r="A107" s="40" t="s">
        <v>268</v>
      </c>
    </row>
    <row r="108" ht="12.75">
      <c r="A108" s="154"/>
    </row>
    <row r="109" ht="15.75">
      <c r="A109" s="134" t="s">
        <v>201</v>
      </c>
    </row>
    <row r="111" ht="15.75">
      <c r="A111" s="36" t="s">
        <v>327</v>
      </c>
    </row>
    <row r="112" ht="15.75">
      <c r="A112" s="36"/>
    </row>
    <row r="113" ht="12.75">
      <c r="A113" s="37" t="s">
        <v>334</v>
      </c>
    </row>
    <row r="114" ht="25.5">
      <c r="A114" s="35" t="s">
        <v>270</v>
      </c>
    </row>
    <row r="115" ht="12.75">
      <c r="A115" s="35"/>
    </row>
    <row r="116" ht="12.75">
      <c r="A116" s="43" t="s">
        <v>388</v>
      </c>
    </row>
    <row r="117" ht="12.75">
      <c r="A117" s="152" t="s">
        <v>389</v>
      </c>
    </row>
    <row r="118" ht="12.75">
      <c r="A118" s="152"/>
    </row>
    <row r="119" ht="38.25">
      <c r="A119" s="43" t="s">
        <v>390</v>
      </c>
    </row>
    <row r="120" ht="25.5">
      <c r="A120" s="152" t="s">
        <v>508</v>
      </c>
    </row>
    <row r="121" ht="12.75">
      <c r="A121" s="43"/>
    </row>
    <row r="122" ht="12.75">
      <c r="A122" s="43" t="s">
        <v>509</v>
      </c>
    </row>
    <row r="123" ht="76.5">
      <c r="A123" s="152" t="s">
        <v>510</v>
      </c>
    </row>
    <row r="124" ht="25.5">
      <c r="A124" s="152" t="s">
        <v>511</v>
      </c>
    </row>
    <row r="125" ht="12.75">
      <c r="A125" s="152"/>
    </row>
    <row r="126" ht="12.75">
      <c r="A126" s="152" t="s">
        <v>391</v>
      </c>
    </row>
    <row r="127" ht="12.75">
      <c r="A127" s="152"/>
    </row>
    <row r="128" ht="25.5">
      <c r="A128" s="152" t="s">
        <v>392</v>
      </c>
    </row>
    <row r="129" ht="12.75">
      <c r="A129" s="152"/>
    </row>
    <row r="130" ht="12.75">
      <c r="A130" s="152" t="s">
        <v>393</v>
      </c>
    </row>
    <row r="131" ht="12.75">
      <c r="A131" s="152" t="s">
        <v>512</v>
      </c>
    </row>
    <row r="132" ht="102">
      <c r="A132" s="152" t="s">
        <v>394</v>
      </c>
    </row>
    <row r="133" ht="12.75">
      <c r="A133" s="152"/>
    </row>
    <row r="134" ht="25.5">
      <c r="A134" s="155" t="s">
        <v>395</v>
      </c>
    </row>
    <row r="135" ht="12.75">
      <c r="A135" s="156"/>
    </row>
    <row r="136" ht="12.75">
      <c r="A136" s="43" t="s">
        <v>396</v>
      </c>
    </row>
    <row r="137" ht="12.75">
      <c r="A137" s="43" t="s">
        <v>513</v>
      </c>
    </row>
    <row r="138" ht="12.75">
      <c r="A138" s="43" t="s">
        <v>514</v>
      </c>
    </row>
    <row r="139" ht="51">
      <c r="A139" s="152" t="s">
        <v>515</v>
      </c>
    </row>
    <row r="140" ht="25.5">
      <c r="A140" s="152" t="s">
        <v>516</v>
      </c>
    </row>
    <row r="141" ht="38.25">
      <c r="A141" s="152" t="s">
        <v>517</v>
      </c>
    </row>
    <row r="142" ht="12.75">
      <c r="A142" s="35"/>
    </row>
    <row r="143" ht="12.75">
      <c r="A143" s="37" t="s">
        <v>336</v>
      </c>
    </row>
    <row r="144" ht="38.25">
      <c r="A144" s="35" t="s">
        <v>272</v>
      </c>
    </row>
    <row r="145" ht="12.75">
      <c r="A145" s="35"/>
    </row>
    <row r="146" ht="12.75">
      <c r="A146" s="37" t="s">
        <v>335</v>
      </c>
    </row>
    <row r="147" ht="38.25">
      <c r="A147" s="35" t="s">
        <v>271</v>
      </c>
    </row>
    <row r="148" ht="12.75">
      <c r="A148" s="35"/>
    </row>
    <row r="149" ht="12.75">
      <c r="A149" s="37" t="s">
        <v>337</v>
      </c>
    </row>
    <row r="150" ht="51">
      <c r="A150" s="35" t="s">
        <v>338</v>
      </c>
    </row>
    <row r="151" ht="12.75">
      <c r="A151" s="35"/>
    </row>
    <row r="152" ht="63.75">
      <c r="A152" s="37" t="s">
        <v>370</v>
      </c>
    </row>
    <row r="153" ht="12.75">
      <c r="A153" s="35"/>
    </row>
    <row r="154" ht="63.75">
      <c r="A154" s="43" t="s">
        <v>397</v>
      </c>
    </row>
    <row r="155" ht="12.75">
      <c r="A155" s="35"/>
    </row>
    <row r="156" ht="12.75">
      <c r="A156" s="37" t="s">
        <v>339</v>
      </c>
    </row>
    <row r="157" ht="25.5">
      <c r="A157" s="35" t="s">
        <v>350</v>
      </c>
    </row>
    <row r="158" ht="12.75">
      <c r="A158" s="35"/>
    </row>
    <row r="159" ht="25.5">
      <c r="A159" s="37" t="s">
        <v>204</v>
      </c>
    </row>
    <row r="160" ht="25.5">
      <c r="A160" s="35" t="s">
        <v>222</v>
      </c>
    </row>
    <row r="161" ht="12.75">
      <c r="A161" s="35"/>
    </row>
    <row r="162" ht="12.75">
      <c r="A162" s="130" t="s">
        <v>186</v>
      </c>
    </row>
    <row r="163" ht="25.5">
      <c r="A163" s="131" t="s">
        <v>187</v>
      </c>
    </row>
    <row r="164" ht="12.75">
      <c r="A164" s="35"/>
    </row>
    <row r="165" ht="12.75">
      <c r="A165" s="135" t="s">
        <v>223</v>
      </c>
    </row>
    <row r="166" ht="13.5" thickBot="1">
      <c r="A166" s="136" t="s">
        <v>224</v>
      </c>
    </row>
    <row r="167" ht="25.5">
      <c r="A167" s="37" t="s">
        <v>227</v>
      </c>
    </row>
    <row r="168" ht="12.75">
      <c r="A168" s="37"/>
    </row>
    <row r="169" ht="38.25">
      <c r="A169" s="35" t="s">
        <v>229</v>
      </c>
    </row>
    <row r="170" ht="51">
      <c r="A170" s="35" t="s">
        <v>351</v>
      </c>
    </row>
    <row r="171" ht="12.75">
      <c r="A171" s="35" t="s">
        <v>408</v>
      </c>
    </row>
    <row r="172" ht="25.5">
      <c r="A172" s="35" t="s">
        <v>352</v>
      </c>
    </row>
    <row r="173" ht="38.25">
      <c r="A173" s="35" t="s">
        <v>353</v>
      </c>
    </row>
    <row r="174" ht="12.75">
      <c r="A174" s="35"/>
    </row>
    <row r="175" ht="15.75">
      <c r="A175" s="36" t="s">
        <v>329</v>
      </c>
    </row>
    <row r="176" ht="15.75">
      <c r="A176" s="34"/>
    </row>
    <row r="177" ht="12.75">
      <c r="A177" s="37" t="s">
        <v>354</v>
      </c>
    </row>
    <row r="178" ht="63.75">
      <c r="A178" s="35" t="s">
        <v>355</v>
      </c>
    </row>
    <row r="179" ht="12.75">
      <c r="A179" s="35"/>
    </row>
    <row r="180" ht="12.75">
      <c r="A180" s="37" t="s">
        <v>356</v>
      </c>
    </row>
    <row r="181" ht="63.75">
      <c r="A181" s="35" t="s">
        <v>398</v>
      </c>
    </row>
    <row r="182" ht="12.75">
      <c r="A182" s="35"/>
    </row>
    <row r="183" ht="12.75">
      <c r="A183" s="37" t="s">
        <v>371</v>
      </c>
    </row>
    <row r="184" ht="76.5">
      <c r="A184" s="35" t="s">
        <v>372</v>
      </c>
    </row>
    <row r="185" ht="12.75">
      <c r="A185" s="35"/>
    </row>
    <row r="186" ht="12.75">
      <c r="A186" s="37" t="s">
        <v>399</v>
      </c>
    </row>
    <row r="187" ht="38.25">
      <c r="A187" s="35" t="s">
        <v>205</v>
      </c>
    </row>
    <row r="188" ht="12.75">
      <c r="A188" s="35"/>
    </row>
    <row r="189" ht="12.75">
      <c r="A189" s="37" t="s">
        <v>400</v>
      </c>
    </row>
    <row r="190" ht="38.25">
      <c r="A190" s="35" t="s">
        <v>206</v>
      </c>
    </row>
    <row r="191" ht="12.75">
      <c r="A191" s="35"/>
    </row>
    <row r="192" ht="12.75">
      <c r="A192" s="37" t="s">
        <v>159</v>
      </c>
    </row>
    <row r="193" ht="38.25">
      <c r="A193" s="35" t="s">
        <v>207</v>
      </c>
    </row>
    <row r="194" ht="12.75">
      <c r="A194" s="35"/>
    </row>
    <row r="195" ht="12.75">
      <c r="A195" s="37" t="s">
        <v>145</v>
      </c>
    </row>
    <row r="196" ht="12.75">
      <c r="A196" s="35" t="s">
        <v>146</v>
      </c>
    </row>
    <row r="197" ht="12.75">
      <c r="A197" s="35" t="s">
        <v>147</v>
      </c>
    </row>
    <row r="198" ht="12.75">
      <c r="A198" s="35"/>
    </row>
    <row r="199" ht="12.75">
      <c r="A199" s="37" t="s">
        <v>401</v>
      </c>
    </row>
    <row r="200" ht="76.5">
      <c r="A200" s="35" t="s">
        <v>402</v>
      </c>
    </row>
    <row r="201" ht="12.75">
      <c r="A201" s="35"/>
    </row>
    <row r="202" ht="38.25">
      <c r="A202" s="37" t="s">
        <v>193</v>
      </c>
    </row>
    <row r="203" ht="12.75">
      <c r="A203" s="37"/>
    </row>
    <row r="204" ht="38.25">
      <c r="A204" s="43" t="s">
        <v>230</v>
      </c>
    </row>
    <row r="205" ht="38.25">
      <c r="A205" s="124" t="s">
        <v>241</v>
      </c>
    </row>
    <row r="206" ht="25.5">
      <c r="A206" s="124" t="s">
        <v>243</v>
      </c>
    </row>
    <row r="207" ht="51">
      <c r="A207" s="124" t="s">
        <v>242</v>
      </c>
    </row>
    <row r="208" ht="12.75">
      <c r="A208" s="124"/>
    </row>
    <row r="209" ht="12.75">
      <c r="A209" s="37" t="s">
        <v>249</v>
      </c>
    </row>
    <row r="210" ht="12.75">
      <c r="A210" s="35" t="s">
        <v>250</v>
      </c>
    </row>
    <row r="211" ht="12.75">
      <c r="A211" s="35"/>
    </row>
    <row r="212" ht="12.75">
      <c r="A212" s="37" t="s">
        <v>251</v>
      </c>
    </row>
    <row r="213" ht="25.5">
      <c r="A213" s="35" t="s">
        <v>252</v>
      </c>
    </row>
    <row r="214" ht="12.75">
      <c r="A214" s="35"/>
    </row>
    <row r="215" ht="12.75">
      <c r="A215" s="37" t="s">
        <v>253</v>
      </c>
    </row>
    <row r="216" ht="25.5">
      <c r="A216" s="35" t="s">
        <v>254</v>
      </c>
    </row>
    <row r="217" ht="12.75">
      <c r="A217" s="35" t="s">
        <v>255</v>
      </c>
    </row>
    <row r="218" ht="12.75">
      <c r="A218" s="35" t="s">
        <v>256</v>
      </c>
    </row>
    <row r="219" ht="12.75">
      <c r="A219" s="35"/>
    </row>
    <row r="220" ht="12.75">
      <c r="A220" s="37" t="s">
        <v>257</v>
      </c>
    </row>
    <row r="221" ht="12.75">
      <c r="A221" s="35"/>
    </row>
    <row r="222" ht="12.75">
      <c r="A222" s="37" t="s">
        <v>305</v>
      </c>
    </row>
    <row r="223" ht="38.25">
      <c r="A223" s="35" t="s">
        <v>258</v>
      </c>
    </row>
    <row r="224" ht="12.75">
      <c r="A224" s="35"/>
    </row>
    <row r="225" ht="12.75">
      <c r="A225" s="37" t="s">
        <v>259</v>
      </c>
    </row>
    <row r="226" ht="12.75">
      <c r="A226" s="35"/>
    </row>
    <row r="227" ht="12.75">
      <c r="A227" s="37" t="s">
        <v>260</v>
      </c>
    </row>
    <row r="228" ht="12.75">
      <c r="A228" s="35"/>
    </row>
    <row r="229" ht="12.75">
      <c r="A229" s="37" t="s">
        <v>261</v>
      </c>
    </row>
    <row r="230" ht="12.75">
      <c r="A230" s="35" t="s">
        <v>262</v>
      </c>
    </row>
    <row r="231" ht="38.25">
      <c r="A231" s="35" t="s">
        <v>231</v>
      </c>
    </row>
    <row r="232" ht="12.75">
      <c r="A232" s="37"/>
    </row>
    <row r="233" ht="12.75">
      <c r="A233" s="141" t="s">
        <v>483</v>
      </c>
    </row>
    <row r="234" ht="25.5">
      <c r="A234" s="152" t="s">
        <v>484</v>
      </c>
    </row>
    <row r="235" ht="12.75">
      <c r="A235" s="144"/>
    </row>
    <row r="236" ht="12.75">
      <c r="A236" s="114" t="s">
        <v>485</v>
      </c>
    </row>
    <row r="237" ht="12.75">
      <c r="A237" s="114"/>
    </row>
    <row r="238" ht="12.75">
      <c r="A238" s="114" t="s">
        <v>486</v>
      </c>
    </row>
    <row r="239" ht="12.75">
      <c r="A239" s="114" t="s">
        <v>487</v>
      </c>
    </row>
    <row r="240" ht="12.75">
      <c r="A240" s="114"/>
    </row>
    <row r="241" ht="12.75">
      <c r="A241" s="114" t="s">
        <v>488</v>
      </c>
    </row>
    <row r="242" ht="12.75">
      <c r="A242" s="114" t="s">
        <v>489</v>
      </c>
    </row>
    <row r="243" ht="12.75">
      <c r="A243" s="114" t="s">
        <v>490</v>
      </c>
    </row>
    <row r="244" ht="12.75">
      <c r="A244" s="114"/>
    </row>
    <row r="245" ht="12.75">
      <c r="A245" s="114" t="s">
        <v>491</v>
      </c>
    </row>
    <row r="246" ht="12.75">
      <c r="A246" s="114" t="s">
        <v>492</v>
      </c>
    </row>
    <row r="247" ht="12.75">
      <c r="A247" s="114"/>
    </row>
    <row r="248" ht="12.75">
      <c r="A248" s="114" t="s">
        <v>493</v>
      </c>
    </row>
    <row r="249" ht="12.75">
      <c r="A249" s="114" t="s">
        <v>494</v>
      </c>
    </row>
    <row r="250" ht="12.75">
      <c r="A250" s="114" t="s">
        <v>495</v>
      </c>
    </row>
    <row r="251" ht="12.75">
      <c r="A251" s="114"/>
    </row>
    <row r="252" ht="12.75">
      <c r="A252" s="114" t="s">
        <v>496</v>
      </c>
    </row>
    <row r="253" ht="12.75">
      <c r="A253" s="114" t="s">
        <v>497</v>
      </c>
    </row>
    <row r="254" ht="12.75">
      <c r="A254" s="114" t="s">
        <v>498</v>
      </c>
    </row>
    <row r="255" ht="12.75">
      <c r="A255" s="114" t="s">
        <v>499</v>
      </c>
    </row>
    <row r="256" ht="12.75">
      <c r="A256" s="114" t="s">
        <v>500</v>
      </c>
    </row>
    <row r="257" ht="12.75">
      <c r="A257" s="114" t="s">
        <v>522</v>
      </c>
    </row>
    <row r="258" ht="12.75">
      <c r="A258" s="114" t="s">
        <v>523</v>
      </c>
    </row>
    <row r="259" ht="12.75">
      <c r="A259" s="114"/>
    </row>
    <row r="260" ht="12.75">
      <c r="A260" s="114" t="s">
        <v>524</v>
      </c>
    </row>
    <row r="261" ht="12.75">
      <c r="A261" s="114" t="s">
        <v>525</v>
      </c>
    </row>
    <row r="262" ht="12.75">
      <c r="A262" s="114" t="s">
        <v>526</v>
      </c>
    </row>
    <row r="263" ht="12.75">
      <c r="A263" s="114" t="s">
        <v>527</v>
      </c>
    </row>
    <row r="264" ht="12.75">
      <c r="A264" s="114" t="s">
        <v>528</v>
      </c>
    </row>
    <row r="265" ht="12.75">
      <c r="A265" s="114"/>
    </row>
    <row r="266" ht="12.75">
      <c r="A266" s="114" t="s">
        <v>529</v>
      </c>
    </row>
    <row r="267" ht="12.75">
      <c r="A267" s="114" t="s">
        <v>530</v>
      </c>
    </row>
    <row r="268" ht="12.75">
      <c r="A268" s="114" t="s">
        <v>531</v>
      </c>
    </row>
    <row r="269" ht="12.75">
      <c r="A269" s="114" t="s">
        <v>532</v>
      </c>
    </row>
    <row r="270" ht="12.75">
      <c r="A270" s="114" t="s">
        <v>533</v>
      </c>
    </row>
    <row r="271" ht="12.75">
      <c r="A271" s="114" t="s">
        <v>534</v>
      </c>
    </row>
    <row r="272" ht="12.75">
      <c r="A272" s="114" t="s">
        <v>535</v>
      </c>
    </row>
    <row r="273" ht="12.75">
      <c r="A273" s="114" t="s">
        <v>536</v>
      </c>
    </row>
    <row r="274" ht="12.75">
      <c r="A274" s="114" t="s">
        <v>14</v>
      </c>
    </row>
    <row r="275" ht="12.75">
      <c r="A275" s="114" t="s">
        <v>15</v>
      </c>
    </row>
    <row r="276" ht="12.75">
      <c r="A276" s="114" t="s">
        <v>16</v>
      </c>
    </row>
    <row r="277" ht="12.75">
      <c r="A277" s="114" t="s">
        <v>17</v>
      </c>
    </row>
    <row r="278" ht="12.75">
      <c r="A278" s="114" t="s">
        <v>18</v>
      </c>
    </row>
    <row r="279" ht="12.75">
      <c r="A279" s="114"/>
    </row>
    <row r="280" ht="12.75">
      <c r="A280" s="114" t="s">
        <v>19</v>
      </c>
    </row>
    <row r="281" ht="12.75">
      <c r="A281" s="114" t="s">
        <v>20</v>
      </c>
    </row>
    <row r="282" ht="12.75">
      <c r="A282" s="114" t="s">
        <v>21</v>
      </c>
    </row>
    <row r="283" ht="12.75">
      <c r="A283" s="114" t="s">
        <v>22</v>
      </c>
    </row>
    <row r="284" ht="12.75">
      <c r="A284" s="114" t="s">
        <v>23</v>
      </c>
    </row>
    <row r="285" ht="12.75">
      <c r="A285" s="114" t="s">
        <v>24</v>
      </c>
    </row>
    <row r="286" ht="12.75">
      <c r="A286" s="114"/>
    </row>
    <row r="287" ht="12.75">
      <c r="A287" s="114" t="s">
        <v>25</v>
      </c>
    </row>
    <row r="288" ht="12.75">
      <c r="A288" s="114" t="s">
        <v>26</v>
      </c>
    </row>
    <row r="289" ht="12.75">
      <c r="A289" s="114"/>
    </row>
    <row r="290" ht="12.75">
      <c r="A290" s="114" t="s">
        <v>27</v>
      </c>
    </row>
    <row r="291" ht="12.75">
      <c r="A291" s="114" t="s">
        <v>28</v>
      </c>
    </row>
    <row r="292" ht="12.75">
      <c r="A292" s="114" t="s">
        <v>29</v>
      </c>
    </row>
    <row r="293" ht="12.75">
      <c r="A293" s="114" t="s">
        <v>30</v>
      </c>
    </row>
    <row r="294" ht="12.75">
      <c r="A294" s="114"/>
    </row>
    <row r="295" ht="12.75">
      <c r="A295" s="114" t="s">
        <v>31</v>
      </c>
    </row>
    <row r="296" ht="12.75">
      <c r="A296" s="114"/>
    </row>
    <row r="297" ht="12.75">
      <c r="A297" s="114" t="s">
        <v>32</v>
      </c>
    </row>
    <row r="298" ht="12.75">
      <c r="A298" s="114" t="s">
        <v>33</v>
      </c>
    </row>
    <row r="299" ht="12.75">
      <c r="A299" s="114" t="s">
        <v>34</v>
      </c>
    </row>
    <row r="300" ht="12.75">
      <c r="A300" s="114"/>
    </row>
    <row r="301" ht="12.75">
      <c r="A301" s="114" t="s">
        <v>35</v>
      </c>
    </row>
    <row r="302" ht="12.75">
      <c r="A302" s="114" t="s">
        <v>36</v>
      </c>
    </row>
    <row r="303" ht="12.75">
      <c r="A303" s="114"/>
    </row>
    <row r="304" ht="12.75">
      <c r="A304" s="114" t="s">
        <v>37</v>
      </c>
    </row>
    <row r="305" ht="12.75">
      <c r="A305" s="114" t="s">
        <v>38</v>
      </c>
    </row>
    <row r="306" ht="12.75">
      <c r="A306" s="114" t="s">
        <v>39</v>
      </c>
    </row>
    <row r="307" ht="12.75">
      <c r="A307" s="114" t="s">
        <v>40</v>
      </c>
    </row>
    <row r="308" ht="12.75">
      <c r="A308" s="114" t="s">
        <v>41</v>
      </c>
    </row>
    <row r="309" ht="12.75">
      <c r="A309" s="114"/>
    </row>
    <row r="310" ht="12.75">
      <c r="A310" s="114" t="s">
        <v>42</v>
      </c>
    </row>
    <row r="311" ht="12.75">
      <c r="A311" s="114" t="s">
        <v>43</v>
      </c>
    </row>
    <row r="312" ht="12.75">
      <c r="A312"/>
    </row>
    <row r="313" ht="12.75">
      <c r="A313" s="144" t="s">
        <v>44</v>
      </c>
    </row>
    <row r="314" ht="12.75">
      <c r="A314" s="144" t="s">
        <v>273</v>
      </c>
    </row>
    <row r="315" ht="12.75">
      <c r="A315"/>
    </row>
    <row r="316" ht="12.75">
      <c r="A316" s="144" t="s">
        <v>45</v>
      </c>
    </row>
    <row r="317" ht="12.75">
      <c r="A317" s="144" t="s">
        <v>46</v>
      </c>
    </row>
    <row r="318" ht="12.75">
      <c r="A318"/>
    </row>
    <row r="319" ht="12.75">
      <c r="A319" s="144" t="s">
        <v>47</v>
      </c>
    </row>
    <row r="320" ht="12.75">
      <c r="A320" s="144" t="s">
        <v>48</v>
      </c>
    </row>
    <row r="321" ht="12.75">
      <c r="A321"/>
    </row>
    <row r="322" ht="12.75">
      <c r="A322" s="144" t="s">
        <v>49</v>
      </c>
    </row>
    <row r="323" ht="12.75">
      <c r="A323" s="144" t="s">
        <v>50</v>
      </c>
    </row>
    <row r="324" ht="12.75">
      <c r="A324" s="144" t="s">
        <v>51</v>
      </c>
    </row>
    <row r="325" ht="12.75">
      <c r="A325" s="144" t="s">
        <v>52</v>
      </c>
    </row>
    <row r="326" ht="12.75">
      <c r="A326"/>
    </row>
    <row r="327" ht="12.75">
      <c r="A327" s="144"/>
    </row>
  </sheetData>
  <hyperlinks>
    <hyperlink ref="A75" r:id="rId1" display="http://www.bivio.com/bullrun/files/annualreports"/>
  </hyperlink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codeName="Sheet2"/>
  <dimension ref="A1:FK47"/>
  <sheetViews>
    <sheetView workbookViewId="0" topLeftCell="A2">
      <pane xSplit="4" ySplit="2" topLeftCell="CD13" activePane="bottomRight" state="frozen"/>
      <selection pane="topLeft" activeCell="A2" sqref="A2"/>
      <selection pane="topRight" activeCell="E2" sqref="E2"/>
      <selection pane="bottomLeft" activeCell="A4" sqref="A4"/>
      <selection pane="bottomRight" activeCell="CL45" sqref="CL45"/>
    </sheetView>
  </sheetViews>
  <sheetFormatPr defaultColWidth="9.140625" defaultRowHeight="12.75"/>
  <cols>
    <col min="1" max="1" width="34.421875" style="0" customWidth="1"/>
    <col min="2" max="2" width="3.28125" style="0" customWidth="1"/>
    <col min="3" max="4" width="3.7109375" style="0" customWidth="1"/>
    <col min="5" max="5" width="9.8515625" style="0" customWidth="1"/>
    <col min="6" max="167" width="10.421875" style="0" customWidth="1"/>
  </cols>
  <sheetData>
    <row r="1" spans="1:86" ht="14.25">
      <c r="A1" s="8" t="s">
        <v>415</v>
      </c>
      <c r="B1" s="8"/>
      <c r="C1" s="8"/>
      <c r="D1" s="8"/>
      <c r="E1" s="107" t="s">
        <v>225</v>
      </c>
      <c r="F1" s="107"/>
      <c r="G1" s="118"/>
      <c r="H1" s="118"/>
      <c r="I1" s="118"/>
      <c r="J1" s="118"/>
      <c r="K1" s="118"/>
      <c r="L1" s="118"/>
      <c r="CD1" t="s">
        <v>273</v>
      </c>
      <c r="CH1" t="s">
        <v>273</v>
      </c>
    </row>
    <row r="2" spans="1:12" ht="9.75" customHeight="1">
      <c r="A2" s="3" t="s">
        <v>316</v>
      </c>
      <c r="B2" s="102"/>
      <c r="C2" s="102"/>
      <c r="D2" s="102"/>
      <c r="E2" s="108" t="s">
        <v>275</v>
      </c>
      <c r="F2" s="108"/>
      <c r="G2" s="119"/>
      <c r="H2" s="119"/>
      <c r="I2" s="119"/>
      <c r="J2" s="119"/>
      <c r="K2" s="106"/>
      <c r="L2" s="106"/>
    </row>
    <row r="3" spans="1:167" s="4" customFormat="1" ht="12">
      <c r="A3" s="23" t="s">
        <v>317</v>
      </c>
      <c r="B3" s="23"/>
      <c r="C3" s="23"/>
      <c r="D3" s="23"/>
      <c r="E3" s="5" t="s">
        <v>467</v>
      </c>
      <c r="F3" s="5" t="s">
        <v>467</v>
      </c>
      <c r="G3" s="5" t="s">
        <v>467</v>
      </c>
      <c r="H3" s="5" t="s">
        <v>467</v>
      </c>
      <c r="I3" s="5" t="s">
        <v>467</v>
      </c>
      <c r="J3" s="5" t="s">
        <v>467</v>
      </c>
      <c r="K3" s="5" t="s">
        <v>438</v>
      </c>
      <c r="L3" s="5" t="s">
        <v>438</v>
      </c>
      <c r="M3" s="5" t="s">
        <v>438</v>
      </c>
      <c r="N3" s="5" t="s">
        <v>438</v>
      </c>
      <c r="O3" s="5" t="s">
        <v>438</v>
      </c>
      <c r="P3" s="5" t="s">
        <v>157</v>
      </c>
      <c r="Q3" s="5" t="s">
        <v>157</v>
      </c>
      <c r="R3" s="5" t="s">
        <v>157</v>
      </c>
      <c r="S3" s="5" t="s">
        <v>157</v>
      </c>
      <c r="T3" s="5" t="s">
        <v>432</v>
      </c>
      <c r="U3" s="5" t="s">
        <v>432</v>
      </c>
      <c r="V3" s="5" t="s">
        <v>432</v>
      </c>
      <c r="W3" s="5" t="s">
        <v>432</v>
      </c>
      <c r="X3" s="5" t="s">
        <v>432</v>
      </c>
      <c r="Y3" s="5" t="s">
        <v>432</v>
      </c>
      <c r="Z3" s="5" t="s">
        <v>410</v>
      </c>
      <c r="AA3" s="5" t="s">
        <v>410</v>
      </c>
      <c r="AB3" s="5" t="s">
        <v>410</v>
      </c>
      <c r="AC3" s="5" t="s">
        <v>410</v>
      </c>
      <c r="AD3" s="5" t="s">
        <v>537</v>
      </c>
      <c r="AE3" s="5" t="s">
        <v>537</v>
      </c>
      <c r="AF3" s="5" t="s">
        <v>537</v>
      </c>
      <c r="AG3" s="5" t="s">
        <v>537</v>
      </c>
      <c r="AH3" s="5" t="s">
        <v>417</v>
      </c>
      <c r="AI3" s="5" t="s">
        <v>417</v>
      </c>
      <c r="AJ3" s="5" t="s">
        <v>417</v>
      </c>
      <c r="AK3" s="5" t="s">
        <v>417</v>
      </c>
      <c r="AL3" s="5" t="s">
        <v>417</v>
      </c>
      <c r="AM3" s="5" t="s">
        <v>409</v>
      </c>
      <c r="AN3" s="5" t="s">
        <v>409</v>
      </c>
      <c r="AO3" s="5" t="s">
        <v>409</v>
      </c>
      <c r="AP3" s="5" t="s">
        <v>409</v>
      </c>
      <c r="AQ3" s="5" t="s">
        <v>409</v>
      </c>
      <c r="AR3" s="5" t="s">
        <v>160</v>
      </c>
      <c r="AS3" s="5" t="s">
        <v>160</v>
      </c>
      <c r="AT3" s="5" t="s">
        <v>449</v>
      </c>
      <c r="AU3" s="5" t="s">
        <v>449</v>
      </c>
      <c r="AV3" s="5" t="s">
        <v>449</v>
      </c>
      <c r="AW3" s="5" t="s">
        <v>449</v>
      </c>
      <c r="AX3" s="5" t="s">
        <v>449</v>
      </c>
      <c r="AY3" s="5" t="s">
        <v>463</v>
      </c>
      <c r="AZ3" s="103" t="s">
        <v>463</v>
      </c>
      <c r="BA3" s="103" t="s">
        <v>463</v>
      </c>
      <c r="BB3" s="103" t="s">
        <v>463</v>
      </c>
      <c r="BC3" s="103" t="s">
        <v>463</v>
      </c>
      <c r="BD3" s="103" t="s">
        <v>538</v>
      </c>
      <c r="BE3" s="103" t="s">
        <v>538</v>
      </c>
      <c r="BF3" s="103" t="s">
        <v>538</v>
      </c>
      <c r="BG3" s="5" t="s">
        <v>403</v>
      </c>
      <c r="BH3" s="5" t="s">
        <v>403</v>
      </c>
      <c r="BI3" s="5" t="s">
        <v>403</v>
      </c>
      <c r="BJ3" s="5" t="s">
        <v>403</v>
      </c>
      <c r="BK3" s="104" t="s">
        <v>156</v>
      </c>
      <c r="BL3" s="104" t="s">
        <v>156</v>
      </c>
      <c r="BM3" s="104" t="s">
        <v>156</v>
      </c>
      <c r="BN3" s="104" t="s">
        <v>156</v>
      </c>
      <c r="BO3" s="104" t="s">
        <v>0</v>
      </c>
      <c r="BP3" s="104" t="s">
        <v>0</v>
      </c>
      <c r="BQ3" s="5" t="s">
        <v>411</v>
      </c>
      <c r="BR3" s="5" t="s">
        <v>411</v>
      </c>
      <c r="BS3" s="5" t="s">
        <v>411</v>
      </c>
      <c r="BT3" s="5" t="s">
        <v>411</v>
      </c>
      <c r="BU3" s="5" t="s">
        <v>412</v>
      </c>
      <c r="BV3" s="5" t="s">
        <v>412</v>
      </c>
      <c r="BW3" s="5" t="s">
        <v>412</v>
      </c>
      <c r="BX3" s="5" t="s">
        <v>412</v>
      </c>
      <c r="BY3" s="5" t="s">
        <v>412</v>
      </c>
      <c r="BZ3" s="5" t="s">
        <v>412</v>
      </c>
      <c r="CA3" s="5" t="s">
        <v>412</v>
      </c>
      <c r="CB3" s="5" t="s">
        <v>412</v>
      </c>
      <c r="CC3" s="5" t="s">
        <v>539</v>
      </c>
      <c r="CD3" s="5" t="s">
        <v>540</v>
      </c>
      <c r="CE3" s="5" t="s">
        <v>539</v>
      </c>
      <c r="CF3" s="5" t="s">
        <v>541</v>
      </c>
      <c r="CG3" s="5" t="s">
        <v>541</v>
      </c>
      <c r="CH3" s="5" t="s">
        <v>541</v>
      </c>
      <c r="CI3" s="5" t="s">
        <v>541</v>
      </c>
      <c r="CJ3" s="5" t="s">
        <v>541</v>
      </c>
      <c r="CK3" s="5" t="s">
        <v>541</v>
      </c>
      <c r="CL3" s="5"/>
      <c r="CM3" s="5"/>
      <c r="CN3" s="103"/>
      <c r="CO3" s="103"/>
      <c r="CP3" s="103"/>
      <c r="CQ3" s="5"/>
      <c r="CR3" s="5"/>
      <c r="CS3" s="5"/>
      <c r="CT3" s="5"/>
      <c r="CU3" s="5"/>
      <c r="CV3" s="5"/>
      <c r="CW3" s="5"/>
      <c r="CX3" s="5"/>
      <c r="CY3" s="5"/>
      <c r="CZ3" s="5"/>
      <c r="DA3" s="5"/>
      <c r="DB3" s="103"/>
      <c r="DC3" s="103"/>
      <c r="DD3" s="103"/>
      <c r="DE3" s="103"/>
      <c r="DF3" s="103"/>
      <c r="DG3" s="104"/>
      <c r="DH3" s="104"/>
      <c r="DI3" s="104"/>
      <c r="DJ3" s="104"/>
      <c r="DK3" s="5"/>
      <c r="DL3" s="104"/>
      <c r="DM3" s="104"/>
      <c r="DN3" s="104"/>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c r="FF3" s="5"/>
      <c r="FG3" s="5"/>
      <c r="FH3" s="5"/>
      <c r="FI3" s="5"/>
      <c r="FJ3" s="5"/>
      <c r="FK3" s="5"/>
    </row>
    <row r="4" spans="1:167" s="4" customFormat="1" ht="12">
      <c r="A4" s="23" t="s">
        <v>277</v>
      </c>
      <c r="B4" s="23"/>
      <c r="C4" s="23"/>
      <c r="D4" s="23"/>
      <c r="E4" s="27">
        <v>36707</v>
      </c>
      <c r="F4" s="27">
        <v>37072</v>
      </c>
      <c r="G4" s="27">
        <v>37437</v>
      </c>
      <c r="H4" s="27">
        <v>37802</v>
      </c>
      <c r="I4" s="27">
        <v>38168</v>
      </c>
      <c r="J4" s="27">
        <v>38533</v>
      </c>
      <c r="K4" s="27">
        <v>36953</v>
      </c>
      <c r="L4" s="27">
        <v>37317</v>
      </c>
      <c r="M4" s="159">
        <v>37681</v>
      </c>
      <c r="N4" s="159">
        <v>38045</v>
      </c>
      <c r="O4" s="159">
        <v>38411</v>
      </c>
      <c r="P4" s="159">
        <v>37256</v>
      </c>
      <c r="Q4" s="159">
        <v>37621</v>
      </c>
      <c r="R4" s="159">
        <v>37986</v>
      </c>
      <c r="S4" s="159">
        <v>38352</v>
      </c>
      <c r="T4" s="27">
        <v>36677</v>
      </c>
      <c r="U4" s="27">
        <v>37042</v>
      </c>
      <c r="V4" s="27">
        <v>37407</v>
      </c>
      <c r="W4" s="27">
        <v>37772</v>
      </c>
      <c r="X4" s="27">
        <v>38138</v>
      </c>
      <c r="Y4" s="27">
        <v>38503</v>
      </c>
      <c r="Z4" s="27">
        <v>37256</v>
      </c>
      <c r="AA4" s="27">
        <v>37621</v>
      </c>
      <c r="AB4" s="27">
        <v>37986</v>
      </c>
      <c r="AC4" s="27">
        <v>38352</v>
      </c>
      <c r="AD4" s="27">
        <v>37437</v>
      </c>
      <c r="AE4" s="27">
        <v>37802</v>
      </c>
      <c r="AF4" s="27">
        <v>38137</v>
      </c>
      <c r="AG4" s="27">
        <v>38502</v>
      </c>
      <c r="AH4" s="27">
        <v>36891</v>
      </c>
      <c r="AI4" s="27">
        <v>37256</v>
      </c>
      <c r="AJ4" s="27">
        <v>37621</v>
      </c>
      <c r="AK4" s="27">
        <v>37986</v>
      </c>
      <c r="AL4" s="27">
        <v>38352</v>
      </c>
      <c r="AM4" s="27">
        <v>37134</v>
      </c>
      <c r="AN4" s="27">
        <v>37499</v>
      </c>
      <c r="AO4" s="27">
        <v>37864</v>
      </c>
      <c r="AP4" s="27">
        <v>38230</v>
      </c>
      <c r="AQ4" s="27">
        <v>38595</v>
      </c>
      <c r="AR4" s="27">
        <v>37986</v>
      </c>
      <c r="AS4" s="27">
        <v>38352</v>
      </c>
      <c r="AT4" s="27">
        <v>36891</v>
      </c>
      <c r="AU4" s="27">
        <v>37256</v>
      </c>
      <c r="AV4" s="27">
        <v>37621</v>
      </c>
      <c r="AW4" s="27">
        <v>37986</v>
      </c>
      <c r="AX4" s="27">
        <v>38352</v>
      </c>
      <c r="AY4" s="27">
        <v>36919</v>
      </c>
      <c r="AZ4" s="27">
        <v>37290</v>
      </c>
      <c r="BA4" s="27">
        <v>37654</v>
      </c>
      <c r="BB4" s="27">
        <v>38018</v>
      </c>
      <c r="BC4" s="27">
        <v>38384</v>
      </c>
      <c r="BD4" s="27">
        <v>37621</v>
      </c>
      <c r="BE4" s="27">
        <v>37986</v>
      </c>
      <c r="BF4" s="27">
        <v>38352</v>
      </c>
      <c r="BG4" s="27">
        <v>37256</v>
      </c>
      <c r="BH4" s="27">
        <v>37621</v>
      </c>
      <c r="BI4" s="27">
        <v>37986</v>
      </c>
      <c r="BJ4" s="27">
        <v>38352</v>
      </c>
      <c r="BK4" s="42">
        <v>37256</v>
      </c>
      <c r="BL4" s="42">
        <v>37621</v>
      </c>
      <c r="BM4" s="42" t="s">
        <v>381</v>
      </c>
      <c r="BN4" s="42">
        <v>38352</v>
      </c>
      <c r="BO4" s="42">
        <v>37983</v>
      </c>
      <c r="BP4" s="42">
        <v>38354</v>
      </c>
      <c r="BQ4" s="27">
        <v>37256</v>
      </c>
      <c r="BR4" s="27">
        <v>37621</v>
      </c>
      <c r="BS4" s="27">
        <v>37986</v>
      </c>
      <c r="BT4" s="27">
        <v>38352</v>
      </c>
      <c r="BU4" s="27">
        <v>35795</v>
      </c>
      <c r="BV4" s="27">
        <v>36160</v>
      </c>
      <c r="BW4" s="27">
        <v>36525</v>
      </c>
      <c r="BX4" s="27">
        <v>36891</v>
      </c>
      <c r="BY4" s="27">
        <v>37256</v>
      </c>
      <c r="BZ4" s="27">
        <v>37621</v>
      </c>
      <c r="CA4" s="27">
        <v>37986</v>
      </c>
      <c r="CB4" s="27">
        <v>38352</v>
      </c>
      <c r="CC4" s="27">
        <v>37621</v>
      </c>
      <c r="CD4" s="27">
        <v>37986</v>
      </c>
      <c r="CE4" s="27">
        <v>38352</v>
      </c>
      <c r="CF4" s="27">
        <v>36830</v>
      </c>
      <c r="CG4" s="27">
        <v>37195</v>
      </c>
      <c r="CH4" s="27">
        <v>37560</v>
      </c>
      <c r="CI4" s="27">
        <v>37925</v>
      </c>
      <c r="CJ4" s="27">
        <v>38291</v>
      </c>
      <c r="CK4" s="27">
        <v>38656</v>
      </c>
      <c r="CL4" s="27"/>
      <c r="CM4" s="27"/>
      <c r="CN4" s="27"/>
      <c r="CO4" s="27"/>
      <c r="CP4" s="27"/>
      <c r="CQ4" s="27"/>
      <c r="CR4" s="27"/>
      <c r="CS4" s="27"/>
      <c r="CT4" s="27"/>
      <c r="CU4" s="27"/>
      <c r="CV4" s="27"/>
      <c r="CW4" s="27"/>
      <c r="CX4" s="27"/>
      <c r="CY4" s="27"/>
      <c r="CZ4" s="27"/>
      <c r="DA4" s="27"/>
      <c r="DB4" s="27"/>
      <c r="DC4" s="27"/>
      <c r="DD4" s="27"/>
      <c r="DE4" s="27"/>
      <c r="DF4" s="27"/>
      <c r="DG4" s="42"/>
      <c r="DH4" s="42"/>
      <c r="DI4" s="42"/>
      <c r="DJ4" s="42"/>
      <c r="DK4" s="27"/>
      <c r="DL4" s="42"/>
      <c r="DM4" s="42"/>
      <c r="DN4" s="42"/>
      <c r="DO4" s="27"/>
      <c r="DP4" s="27"/>
      <c r="DQ4" s="27"/>
      <c r="DR4" s="27"/>
      <c r="DS4" s="27"/>
      <c r="DT4" s="27"/>
      <c r="DU4" s="27"/>
      <c r="DV4" s="27"/>
      <c r="DW4" s="27"/>
      <c r="DX4" s="27"/>
      <c r="DY4" s="27"/>
      <c r="DZ4" s="27"/>
      <c r="EA4" s="27"/>
      <c r="EB4" s="27"/>
      <c r="EC4" s="27"/>
      <c r="ED4" s="27"/>
      <c r="EE4" s="27"/>
      <c r="EF4" s="27"/>
      <c r="EG4" s="27"/>
      <c r="EH4" s="27"/>
      <c r="EI4" s="27"/>
      <c r="EJ4" s="27"/>
      <c r="EK4" s="27"/>
      <c r="EL4" s="27"/>
      <c r="EM4" s="27"/>
      <c r="EN4" s="27"/>
      <c r="EO4" s="27"/>
      <c r="EP4" s="27"/>
      <c r="EQ4" s="27"/>
      <c r="ER4" s="27"/>
      <c r="ES4" s="27"/>
      <c r="ET4" s="27"/>
      <c r="EU4" s="27"/>
      <c r="EV4" s="27"/>
      <c r="EW4" s="27"/>
      <c r="EX4" s="27"/>
      <c r="EY4" s="27"/>
      <c r="EZ4" s="27"/>
      <c r="FA4" s="27"/>
      <c r="FB4" s="27"/>
      <c r="FC4" s="27"/>
      <c r="FD4" s="27"/>
      <c r="FE4" s="27"/>
      <c r="FF4" s="27"/>
      <c r="FG4" s="27"/>
      <c r="FH4" s="27"/>
      <c r="FI4" s="27"/>
      <c r="FJ4" s="27"/>
      <c r="FK4" s="27"/>
    </row>
    <row r="5" spans="1:167" s="4" customFormat="1" ht="12">
      <c r="A5" s="23" t="s">
        <v>375</v>
      </c>
      <c r="B5" s="23"/>
      <c r="C5" s="23"/>
      <c r="D5" s="23"/>
      <c r="E5" s="5">
        <v>1962.54</v>
      </c>
      <c r="F5" s="5">
        <v>2063.56</v>
      </c>
      <c r="G5" s="5">
        <v>3062.92</v>
      </c>
      <c r="H5" s="5">
        <v>3787.206</v>
      </c>
      <c r="I5" s="5">
        <v>4106.393</v>
      </c>
      <c r="J5" s="5">
        <v>4351.159</v>
      </c>
      <c r="K5" s="5">
        <v>2396.66</v>
      </c>
      <c r="L5" s="5">
        <v>2927.96</v>
      </c>
      <c r="M5" s="5">
        <v>3665.164</v>
      </c>
      <c r="N5" s="5">
        <v>4477.981</v>
      </c>
      <c r="O5" s="5">
        <v>5147.678</v>
      </c>
      <c r="P5" s="5">
        <v>345.862</v>
      </c>
      <c r="Q5" s="5">
        <v>407.532</v>
      </c>
      <c r="R5" s="5">
        <v>472.756</v>
      </c>
      <c r="S5" s="5">
        <v>551.763</v>
      </c>
      <c r="T5" s="5">
        <v>923.55</v>
      </c>
      <c r="U5" s="5">
        <v>1030.66</v>
      </c>
      <c r="V5" s="5">
        <v>1191.9</v>
      </c>
      <c r="W5" s="5">
        <v>1390.3</v>
      </c>
      <c r="X5" s="5">
        <v>1615.253</v>
      </c>
      <c r="Y5" s="5">
        <v>1879.95</v>
      </c>
      <c r="Z5" s="5">
        <v>3961.55</v>
      </c>
      <c r="AA5" s="5">
        <v>4264.579</v>
      </c>
      <c r="AB5" s="5">
        <v>4664.616</v>
      </c>
      <c r="AC5" s="5">
        <v>5737.774</v>
      </c>
      <c r="AD5" s="5">
        <v>500.576</v>
      </c>
      <c r="AE5" s="5">
        <v>640.027</v>
      </c>
      <c r="AF5" s="5">
        <v>853.019</v>
      </c>
      <c r="AG5" s="5">
        <v>1019.338</v>
      </c>
      <c r="AH5" s="5">
        <v>755.62</v>
      </c>
      <c r="AI5" s="5">
        <v>818.28</v>
      </c>
      <c r="AJ5" s="5">
        <v>905.438</v>
      </c>
      <c r="AK5" s="5">
        <v>994.928</v>
      </c>
      <c r="AL5" s="5">
        <v>1238.492</v>
      </c>
      <c r="AM5" s="103">
        <v>167.6</v>
      </c>
      <c r="AN5" s="5">
        <v>198.294</v>
      </c>
      <c r="AO5" s="5">
        <v>222.295</v>
      </c>
      <c r="AP5" s="5">
        <v>251.91</v>
      </c>
      <c r="AQ5" s="5">
        <v>312.644</v>
      </c>
      <c r="AR5" s="5">
        <v>2925.367</v>
      </c>
      <c r="AS5" s="5">
        <v>3729.746</v>
      </c>
      <c r="AT5" s="5">
        <v>297.42</v>
      </c>
      <c r="AU5" s="5">
        <v>310.3</v>
      </c>
      <c r="AV5" s="5">
        <v>395.258436</v>
      </c>
      <c r="AW5" s="5">
        <v>469.019365</v>
      </c>
      <c r="AX5" s="5">
        <v>505.666335</v>
      </c>
      <c r="AY5" s="5">
        <v>45738</v>
      </c>
      <c r="AZ5" s="5">
        <v>53553</v>
      </c>
      <c r="BA5" s="5">
        <v>58247</v>
      </c>
      <c r="BB5" s="5">
        <v>64816</v>
      </c>
      <c r="BC5" s="5">
        <v>73094</v>
      </c>
      <c r="BD5" s="5">
        <v>285.79</v>
      </c>
      <c r="BE5" s="5">
        <v>340.069</v>
      </c>
      <c r="BF5" s="5">
        <v>442.288</v>
      </c>
      <c r="BG5" s="5">
        <v>812.442</v>
      </c>
      <c r="BH5" s="5">
        <v>960.904</v>
      </c>
      <c r="BI5" s="5">
        <v>1147.356</v>
      </c>
      <c r="BJ5" s="5">
        <v>1268.531</v>
      </c>
      <c r="BK5" s="5">
        <v>1092.112</v>
      </c>
      <c r="BL5" s="5">
        <v>1312.49</v>
      </c>
      <c r="BM5" s="5">
        <v>1511.816</v>
      </c>
      <c r="BN5" s="5">
        <v>1721.241</v>
      </c>
      <c r="BO5" s="5">
        <v>539.917</v>
      </c>
      <c r="BP5" s="5">
        <v>706.941</v>
      </c>
      <c r="BQ5" s="5">
        <v>29024</v>
      </c>
      <c r="BR5" s="5">
        <v>32373</v>
      </c>
      <c r="BS5" s="5">
        <v>44736</v>
      </c>
      <c r="BT5" s="5">
        <v>52616</v>
      </c>
      <c r="BU5" s="5">
        <v>980.14</v>
      </c>
      <c r="BV5" s="5">
        <v>1103.21</v>
      </c>
      <c r="BW5" s="5">
        <v>2103.7</v>
      </c>
      <c r="BX5" s="5">
        <v>2289.4</v>
      </c>
      <c r="BY5" s="5">
        <v>2602.3</v>
      </c>
      <c r="BZ5" s="5">
        <v>3011.6</v>
      </c>
      <c r="CA5" s="5">
        <v>3625.3</v>
      </c>
      <c r="CB5" s="5">
        <v>4262.3</v>
      </c>
      <c r="CC5" s="5">
        <v>2518.6</v>
      </c>
      <c r="CD5" s="5">
        <v>3276.4</v>
      </c>
      <c r="CE5" s="5">
        <v>4798.9</v>
      </c>
      <c r="CF5" s="5">
        <v>1801.66</v>
      </c>
      <c r="CG5" s="5">
        <f>2180.469+27.53</f>
        <v>2207.9990000000003</v>
      </c>
      <c r="CH5" s="5">
        <f>2279.261+36.183</f>
        <v>2315.444</v>
      </c>
      <c r="CI5" s="5">
        <v>2758.443</v>
      </c>
      <c r="CJ5" s="5">
        <v>3861.942</v>
      </c>
      <c r="CK5" s="5">
        <v>5793.425</v>
      </c>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c r="DU5" s="5"/>
      <c r="DV5" s="5"/>
      <c r="DW5" s="5"/>
      <c r="DX5" s="5"/>
      <c r="DY5" s="5"/>
      <c r="DZ5" s="5"/>
      <c r="EA5" s="5"/>
      <c r="EB5" s="5"/>
      <c r="EC5" s="5"/>
      <c r="ED5" s="5"/>
      <c r="EE5" s="5"/>
      <c r="EF5" s="5"/>
      <c r="EG5" s="5"/>
      <c r="EH5" s="5"/>
      <c r="EI5" s="5"/>
      <c r="EJ5" s="5"/>
      <c r="EK5" s="5"/>
      <c r="EL5" s="5"/>
      <c r="EM5" s="5"/>
      <c r="EN5" s="5"/>
      <c r="EO5" s="5"/>
      <c r="EP5" s="5"/>
      <c r="EQ5" s="5"/>
      <c r="ER5" s="5"/>
      <c r="ES5" s="5"/>
      <c r="ET5" s="5"/>
      <c r="EU5" s="5"/>
      <c r="EV5" s="5"/>
      <c r="EW5" s="5"/>
      <c r="EX5" s="5"/>
      <c r="EY5" s="5"/>
      <c r="EZ5" s="5"/>
      <c r="FA5" s="5"/>
      <c r="FB5" s="5"/>
      <c r="FC5" s="5"/>
      <c r="FD5" s="5"/>
      <c r="FE5" s="5"/>
      <c r="FF5" s="5"/>
      <c r="FG5" s="5"/>
      <c r="FH5" s="5"/>
      <c r="FI5" s="5"/>
      <c r="FJ5" s="5"/>
      <c r="FK5" s="5"/>
    </row>
    <row r="6" spans="1:167" s="4" customFormat="1" ht="12">
      <c r="A6" s="23" t="s">
        <v>376</v>
      </c>
      <c r="B6" s="23"/>
      <c r="C6" s="23"/>
      <c r="D6" s="23"/>
      <c r="E6" s="5">
        <v>1642.22</v>
      </c>
      <c r="F6" s="5">
        <v>1962.54</v>
      </c>
      <c r="G6" s="5">
        <v>2063.56</v>
      </c>
      <c r="H6" s="5">
        <v>3062.918</v>
      </c>
      <c r="I6" s="5">
        <v>3787.206</v>
      </c>
      <c r="J6" s="5">
        <v>4106.393</v>
      </c>
      <c r="K6" s="5">
        <v>1857.51</v>
      </c>
      <c r="L6" s="5">
        <v>2396.66</v>
      </c>
      <c r="M6" s="5">
        <v>2927.962</v>
      </c>
      <c r="N6" s="5">
        <v>3665.164</v>
      </c>
      <c r="O6" s="5">
        <v>4477.981</v>
      </c>
      <c r="P6" s="5">
        <v>291.143</v>
      </c>
      <c r="Q6" s="5">
        <v>345.862</v>
      </c>
      <c r="R6" s="5">
        <v>407.532</v>
      </c>
      <c r="S6" s="5">
        <v>472.756</v>
      </c>
      <c r="T6" s="5">
        <v>830.84</v>
      </c>
      <c r="U6" s="5">
        <v>923.55</v>
      </c>
      <c r="V6" s="5">
        <v>1030.66</v>
      </c>
      <c r="W6" s="5">
        <v>1191.902</v>
      </c>
      <c r="X6" s="5">
        <v>1390.3</v>
      </c>
      <c r="Y6" s="5">
        <v>1615.253</v>
      </c>
      <c r="Z6" s="5">
        <v>3842.45</v>
      </c>
      <c r="AA6" s="5">
        <v>3961.545</v>
      </c>
      <c r="AB6" s="5">
        <v>4264.579</v>
      </c>
      <c r="AC6" s="5">
        <v>4664.616</v>
      </c>
      <c r="AD6" s="5">
        <v>370.7</v>
      </c>
      <c r="AE6" s="5">
        <v>500.576</v>
      </c>
      <c r="AF6" s="5">
        <v>640.027</v>
      </c>
      <c r="AG6" s="5">
        <v>853.019</v>
      </c>
      <c r="AH6" s="5">
        <v>618.19</v>
      </c>
      <c r="AI6" s="5">
        <v>755.62</v>
      </c>
      <c r="AJ6" s="5">
        <v>818.283</v>
      </c>
      <c r="AK6" s="5">
        <v>905.438</v>
      </c>
      <c r="AL6" s="5">
        <v>994.928</v>
      </c>
      <c r="AM6" s="5">
        <v>134.178</v>
      </c>
      <c r="AN6" s="5">
        <v>167.555</v>
      </c>
      <c r="AO6" s="5">
        <v>198.294</v>
      </c>
      <c r="AP6" s="5">
        <v>222.295</v>
      </c>
      <c r="AQ6" s="5">
        <v>251.91</v>
      </c>
      <c r="AR6" s="5">
        <v>2389.392</v>
      </c>
      <c r="AS6" s="5">
        <v>2925.367</v>
      </c>
      <c r="AT6" s="5">
        <v>262.16</v>
      </c>
      <c r="AU6" s="5">
        <v>297.42</v>
      </c>
      <c r="AV6" s="5">
        <v>310.304996</v>
      </c>
      <c r="AW6" s="5">
        <v>395.258436</v>
      </c>
      <c r="AX6" s="5">
        <v>469.019365</v>
      </c>
      <c r="AY6" s="5">
        <v>38434</v>
      </c>
      <c r="AZ6" s="5">
        <v>45738</v>
      </c>
      <c r="BA6" s="5">
        <v>53553</v>
      </c>
      <c r="BB6" s="5">
        <v>58247</v>
      </c>
      <c r="BC6" s="5">
        <v>64816</v>
      </c>
      <c r="BD6" s="5">
        <v>250.818</v>
      </c>
      <c r="BE6" s="5">
        <v>285.79</v>
      </c>
      <c r="BF6" s="5">
        <v>340.069</v>
      </c>
      <c r="BG6" s="5">
        <v>702.484</v>
      </c>
      <c r="BH6" s="5">
        <v>812.442</v>
      </c>
      <c r="BI6" s="5">
        <v>960.904</v>
      </c>
      <c r="BJ6" s="5">
        <v>1147.356</v>
      </c>
      <c r="BK6" s="5">
        <v>890.421</v>
      </c>
      <c r="BL6" s="5">
        <v>1092.112</v>
      </c>
      <c r="BM6" s="5">
        <f>BL5</f>
        <v>1312.49</v>
      </c>
      <c r="BN6" s="5">
        <v>1511.816</v>
      </c>
      <c r="BO6" s="5">
        <v>406.609</v>
      </c>
      <c r="BP6" s="5">
        <v>539.917</v>
      </c>
      <c r="BQ6" s="5">
        <v>26045</v>
      </c>
      <c r="BR6" s="5">
        <v>29024</v>
      </c>
      <c r="BS6" s="5">
        <v>32373</v>
      </c>
      <c r="BT6" s="5">
        <v>44736</v>
      </c>
      <c r="BU6" s="5">
        <v>910.06</v>
      </c>
      <c r="BV6" s="5">
        <v>980.14</v>
      </c>
      <c r="BW6" s="5">
        <v>1103.2</v>
      </c>
      <c r="BX6" s="5">
        <v>2103.7</v>
      </c>
      <c r="BY6" s="5">
        <v>2289.4</v>
      </c>
      <c r="BZ6" s="5">
        <v>2602.3</v>
      </c>
      <c r="CA6" s="5">
        <v>3011.6</v>
      </c>
      <c r="CB6" s="5">
        <v>3625.3</v>
      </c>
      <c r="CC6" s="5">
        <v>2077.4</v>
      </c>
      <c r="CD6" s="5">
        <v>2518.6</v>
      </c>
      <c r="CE6" s="5">
        <v>3276.4</v>
      </c>
      <c r="CF6" s="5">
        <v>1455.516</v>
      </c>
      <c r="CG6" s="5">
        <v>1801.66</v>
      </c>
      <c r="CH6" s="5">
        <f>2180.469+27.53</f>
        <v>2207.9990000000003</v>
      </c>
      <c r="CI6" s="5">
        <v>2315.444</v>
      </c>
      <c r="CJ6" s="5">
        <v>2758.443</v>
      </c>
      <c r="CK6" s="5">
        <v>3861.942</v>
      </c>
      <c r="CL6" s="5"/>
      <c r="CM6" s="5"/>
      <c r="CN6" s="5"/>
      <c r="CO6" s="5"/>
      <c r="CP6" s="5"/>
      <c r="CQ6" s="5"/>
      <c r="CR6" s="5"/>
      <c r="CS6" s="5"/>
      <c r="CT6" s="5"/>
      <c r="CU6" s="5"/>
      <c r="CV6" s="5"/>
      <c r="CW6" s="5"/>
      <c r="CX6" s="5"/>
      <c r="CY6" s="5"/>
      <c r="CZ6" s="5"/>
      <c r="DA6" s="5"/>
      <c r="DB6" s="5"/>
      <c r="DC6" s="5"/>
      <c r="DD6" s="5"/>
      <c r="DE6" s="5"/>
      <c r="DF6" s="5"/>
      <c r="DG6" s="5"/>
      <c r="DH6" s="5"/>
      <c r="DI6" s="5"/>
      <c r="DJ6" s="5"/>
      <c r="DK6" s="5"/>
      <c r="DL6" s="5"/>
      <c r="DM6" s="5"/>
      <c r="DN6" s="5"/>
      <c r="DO6" s="5"/>
      <c r="DP6" s="5"/>
      <c r="DQ6" s="5"/>
      <c r="DR6" s="5"/>
      <c r="DS6" s="5"/>
      <c r="DT6" s="5"/>
      <c r="DU6" s="5"/>
      <c r="DV6" s="5"/>
      <c r="DW6" s="5"/>
      <c r="DX6" s="5"/>
      <c r="DY6" s="5"/>
      <c r="DZ6" s="5"/>
      <c r="EA6" s="5"/>
      <c r="EB6" s="5"/>
      <c r="EC6" s="5"/>
      <c r="ED6" s="5"/>
      <c r="EE6" s="5"/>
      <c r="EF6" s="5"/>
      <c r="EG6" s="5"/>
      <c r="EH6" s="5"/>
      <c r="EI6" s="5"/>
      <c r="EJ6" s="5"/>
      <c r="EK6" s="5"/>
      <c r="EL6" s="5"/>
      <c r="EM6" s="5"/>
      <c r="EN6" s="5"/>
      <c r="EO6" s="5"/>
      <c r="EP6" s="5"/>
      <c r="EQ6" s="5"/>
      <c r="ER6" s="5"/>
      <c r="ES6" s="5"/>
      <c r="ET6" s="5"/>
      <c r="EU6" s="5"/>
      <c r="EV6" s="5"/>
      <c r="EW6" s="5"/>
      <c r="EX6" s="5"/>
      <c r="EY6" s="5"/>
      <c r="EZ6" s="5"/>
      <c r="FA6" s="5"/>
      <c r="FB6" s="5"/>
      <c r="FC6" s="5"/>
      <c r="FD6" s="5"/>
      <c r="FE6" s="5"/>
      <c r="FF6" s="5"/>
      <c r="FG6" s="5"/>
      <c r="FH6" s="5"/>
      <c r="FI6" s="5"/>
      <c r="FJ6" s="5"/>
      <c r="FK6" s="5"/>
    </row>
    <row r="7" spans="1:167" s="4" customFormat="1" ht="12.75" customHeight="1">
      <c r="A7" s="23" t="s">
        <v>278</v>
      </c>
      <c r="B7" s="23"/>
      <c r="C7" s="23"/>
      <c r="D7" s="23"/>
      <c r="E7" s="5">
        <v>854.16</v>
      </c>
      <c r="F7" s="5">
        <v>904.68</v>
      </c>
      <c r="G7" s="5">
        <v>1350.06</v>
      </c>
      <c r="H7" s="5">
        <v>1716.946</v>
      </c>
      <c r="I7" s="5">
        <v>1790.479</v>
      </c>
      <c r="J7" s="5">
        <v>1867.983</v>
      </c>
      <c r="K7" s="5">
        <v>1410.2</v>
      </c>
      <c r="L7" s="5">
        <v>1720.4</v>
      </c>
      <c r="M7" s="5">
        <v>2146.617</v>
      </c>
      <c r="N7" s="5">
        <v>2601.317</v>
      </c>
      <c r="O7" s="5">
        <v>2961.377</v>
      </c>
      <c r="P7" s="5">
        <v>295.027</v>
      </c>
      <c r="Q7" s="5">
        <v>347.64</v>
      </c>
      <c r="R7" s="5">
        <v>400.409</v>
      </c>
      <c r="S7" s="5">
        <v>459.81</v>
      </c>
      <c r="T7" s="5">
        <v>281.35</v>
      </c>
      <c r="U7" s="5">
        <v>296.06</v>
      </c>
      <c r="V7" s="5">
        <v>332.73</v>
      </c>
      <c r="W7" s="5">
        <v>407.295</v>
      </c>
      <c r="X7" s="5">
        <v>461.502</v>
      </c>
      <c r="Y7" s="5">
        <v>533.096</v>
      </c>
      <c r="Z7" s="5">
        <v>3434.51</v>
      </c>
      <c r="AA7" s="5">
        <v>3700.744</v>
      </c>
      <c r="AB7" s="5">
        <v>3990.824</v>
      </c>
      <c r="AC7" s="5">
        <v>4867.65</v>
      </c>
      <c r="AD7" s="5">
        <v>325.027</v>
      </c>
      <c r="AE7" s="5">
        <v>417.557</v>
      </c>
      <c r="AF7" s="5">
        <v>546.132</v>
      </c>
      <c r="AG7" s="5">
        <v>640.445</v>
      </c>
      <c r="AH7" s="5">
        <v>367.5</v>
      </c>
      <c r="AI7" s="5">
        <v>405.86</v>
      </c>
      <c r="AJ7" s="5">
        <v>456.963</v>
      </c>
      <c r="AK7" s="5">
        <v>505.861</v>
      </c>
      <c r="AL7" s="5">
        <v>614.159</v>
      </c>
      <c r="AM7" s="103">
        <v>52.443</v>
      </c>
      <c r="AN7" s="5">
        <v>60.388</v>
      </c>
      <c r="AO7" s="5">
        <v>66.3</v>
      </c>
      <c r="AP7" s="5">
        <v>74.191</v>
      </c>
      <c r="AQ7" s="5">
        <v>91.801</v>
      </c>
      <c r="AR7" s="5">
        <v>2403.545</v>
      </c>
      <c r="AS7" s="5">
        <v>3070.186</v>
      </c>
      <c r="AT7" s="5">
        <v>172.47</v>
      </c>
      <c r="AU7" s="5">
        <v>188.3</v>
      </c>
      <c r="AV7" s="5">
        <v>235.611182</v>
      </c>
      <c r="AW7" s="5">
        <v>272.518466</v>
      </c>
      <c r="AX7" s="5">
        <v>297.920747</v>
      </c>
      <c r="AY7" s="5">
        <v>32057</v>
      </c>
      <c r="AZ7" s="5">
        <v>37406</v>
      </c>
      <c r="BA7" s="5">
        <v>40139</v>
      </c>
      <c r="BB7" s="5">
        <v>44236</v>
      </c>
      <c r="BC7" s="5">
        <v>48664</v>
      </c>
      <c r="BD7" s="5">
        <v>176.9</v>
      </c>
      <c r="BE7" s="5">
        <v>206.9</v>
      </c>
      <c r="BF7" s="5">
        <v>274.6</v>
      </c>
      <c r="BG7" s="5">
        <v>123.406</v>
      </c>
      <c r="BH7" s="5">
        <v>144.525</v>
      </c>
      <c r="BI7" s="5">
        <v>171.658</v>
      </c>
      <c r="BJ7" s="5">
        <v>184.398</v>
      </c>
      <c r="BK7" s="5">
        <v>624.294</v>
      </c>
      <c r="BL7" s="5">
        <v>759.09</v>
      </c>
      <c r="BM7" s="5">
        <v>873.481</v>
      </c>
      <c r="BN7" s="5">
        <v>978.076</v>
      </c>
      <c r="BO7" s="5">
        <v>152.788</v>
      </c>
      <c r="BP7" s="5">
        <v>200.736</v>
      </c>
      <c r="BQ7" s="5">
        <v>3823</v>
      </c>
      <c r="BR7" s="5">
        <v>4045</v>
      </c>
      <c r="BS7" s="5">
        <v>9589</v>
      </c>
      <c r="BT7" s="5">
        <v>7541</v>
      </c>
      <c r="BU7" s="5">
        <v>397.77</v>
      </c>
      <c r="BV7" s="5">
        <v>472.07</v>
      </c>
      <c r="BW7" s="5">
        <v>989.7</v>
      </c>
      <c r="BX7" s="5">
        <v>815.2</v>
      </c>
      <c r="BY7" s="5">
        <v>963.8</v>
      </c>
      <c r="BZ7" s="5">
        <v>1111.2</v>
      </c>
      <c r="CA7" s="5">
        <v>1312.4</v>
      </c>
      <c r="CB7" s="5">
        <v>4262.3</v>
      </c>
      <c r="CC7" s="5">
        <v>1423.2</v>
      </c>
      <c r="CD7" s="5">
        <v>1757.5</v>
      </c>
      <c r="CE7" s="5">
        <v>2559.6</v>
      </c>
      <c r="CF7" s="5">
        <v>1366.87</v>
      </c>
      <c r="CG7" s="5">
        <v>1623.74</v>
      </c>
      <c r="CH7" s="5">
        <v>1681.002</v>
      </c>
      <c r="CI7" s="5">
        <v>1995.314</v>
      </c>
      <c r="CJ7" s="5">
        <v>2763.049</v>
      </c>
      <c r="CK7" s="5">
        <v>3927.113</v>
      </c>
      <c r="CL7" s="5"/>
      <c r="CM7" s="5"/>
      <c r="CN7" s="5"/>
      <c r="CO7" s="5"/>
      <c r="CP7" s="5"/>
      <c r="CQ7" s="5"/>
      <c r="CR7" s="5"/>
      <c r="CS7" s="5"/>
      <c r="CT7" s="5"/>
      <c r="CU7" s="5"/>
      <c r="CV7" s="5"/>
      <c r="CW7" s="5"/>
      <c r="CX7" s="5"/>
      <c r="CY7" s="5"/>
      <c r="CZ7" s="5"/>
      <c r="DA7" s="5"/>
      <c r="DB7" s="5"/>
      <c r="DC7" s="5"/>
      <c r="DD7" s="5"/>
      <c r="DE7" s="5"/>
      <c r="DF7" s="5"/>
      <c r="DG7" s="5"/>
      <c r="DH7" s="5"/>
      <c r="DI7" s="5"/>
      <c r="DJ7" s="5"/>
      <c r="DK7" s="5"/>
      <c r="DL7" s="5"/>
      <c r="DM7" s="5"/>
      <c r="DN7" s="5"/>
      <c r="DO7" s="5"/>
      <c r="DP7" s="5"/>
      <c r="DQ7" s="5"/>
      <c r="DR7" s="5"/>
      <c r="DS7" s="5"/>
      <c r="DT7" s="5"/>
      <c r="DU7" s="5"/>
      <c r="DV7" s="5"/>
      <c r="DW7" s="5"/>
      <c r="DX7" s="5"/>
      <c r="DY7" s="5"/>
      <c r="DZ7" s="5"/>
      <c r="EA7" s="5"/>
      <c r="EB7" s="5"/>
      <c r="EC7" s="5"/>
      <c r="ED7" s="5"/>
      <c r="EE7" s="5"/>
      <c r="EF7" s="5"/>
      <c r="EG7" s="5"/>
      <c r="EH7" s="5"/>
      <c r="EI7" s="5"/>
      <c r="EJ7" s="5"/>
      <c r="EK7" s="5"/>
      <c r="EL7" s="5"/>
      <c r="EM7" s="5"/>
      <c r="EN7" s="5"/>
      <c r="EO7" s="5"/>
      <c r="EP7" s="5"/>
      <c r="EQ7" s="5"/>
      <c r="ER7" s="5"/>
      <c r="ES7" s="5"/>
      <c r="ET7" s="5"/>
      <c r="EU7" s="5"/>
      <c r="EV7" s="5"/>
      <c r="EW7" s="5"/>
      <c r="EX7" s="5"/>
      <c r="EY7" s="5"/>
      <c r="EZ7" s="5"/>
      <c r="FA7" s="5"/>
      <c r="FB7" s="5"/>
      <c r="FC7" s="5"/>
      <c r="FD7" s="5"/>
      <c r="FE7" s="5"/>
      <c r="FF7" s="5"/>
      <c r="FG7" s="5"/>
      <c r="FH7" s="5"/>
      <c r="FI7" s="5"/>
      <c r="FJ7" s="5"/>
      <c r="FK7" s="5"/>
    </row>
    <row r="8" spans="1:167" s="4" customFormat="1" ht="12.75" customHeight="1">
      <c r="A8" s="23" t="s">
        <v>279</v>
      </c>
      <c r="B8" s="23"/>
      <c r="C8" s="23"/>
      <c r="D8" s="23"/>
      <c r="E8" s="5">
        <v>713.98</v>
      </c>
      <c r="F8" s="5">
        <v>854.16</v>
      </c>
      <c r="G8" s="5">
        <v>904.68</v>
      </c>
      <c r="H8" s="5">
        <v>1350.057</v>
      </c>
      <c r="I8" s="5">
        <v>1716.946</v>
      </c>
      <c r="J8" s="5">
        <v>1790.479</v>
      </c>
      <c r="K8" s="5">
        <v>1090.7</v>
      </c>
      <c r="L8" s="5">
        <v>1410.2</v>
      </c>
      <c r="M8" s="5">
        <v>1720.396</v>
      </c>
      <c r="N8" s="5">
        <v>2146.617</v>
      </c>
      <c r="O8" s="5">
        <v>2601.317</v>
      </c>
      <c r="P8" s="5">
        <v>248.405</v>
      </c>
      <c r="Q8" s="5">
        <v>295.027</v>
      </c>
      <c r="R8" s="5">
        <v>347.64</v>
      </c>
      <c r="S8" s="5">
        <v>400.409</v>
      </c>
      <c r="T8" s="5">
        <v>262.36</v>
      </c>
      <c r="U8" s="5">
        <v>281.35</v>
      </c>
      <c r="V8" s="5">
        <v>296.06</v>
      </c>
      <c r="W8" s="5">
        <v>332.727</v>
      </c>
      <c r="X8" s="5">
        <v>407.295</v>
      </c>
      <c r="Y8" s="5">
        <v>461.502</v>
      </c>
      <c r="Z8" s="5">
        <v>3352.61</v>
      </c>
      <c r="AA8" s="5">
        <v>3434.51</v>
      </c>
      <c r="AB8" s="5">
        <v>3700.744</v>
      </c>
      <c r="AC8" s="5">
        <v>3990.824</v>
      </c>
      <c r="AD8" s="5">
        <v>242.3</v>
      </c>
      <c r="AE8" s="5">
        <v>325.027</v>
      </c>
      <c r="AF8" s="5">
        <v>417.557</v>
      </c>
      <c r="AG8" s="5">
        <v>546.132</v>
      </c>
      <c r="AH8" s="5">
        <v>298.73</v>
      </c>
      <c r="AI8" s="5">
        <v>367.5</v>
      </c>
      <c r="AJ8" s="5">
        <v>405.856</v>
      </c>
      <c r="AK8" s="5">
        <v>456.962</v>
      </c>
      <c r="AL8" s="5">
        <v>505.861</v>
      </c>
      <c r="AM8" s="5">
        <v>45.491</v>
      </c>
      <c r="AN8" s="5">
        <v>52.443</v>
      </c>
      <c r="AO8" s="5">
        <v>60.388</v>
      </c>
      <c r="AP8" s="5">
        <v>66.286</v>
      </c>
      <c r="AQ8" s="5">
        <v>74.191</v>
      </c>
      <c r="AR8" s="5">
        <v>1955.091</v>
      </c>
      <c r="AS8" s="5">
        <v>2403.545</v>
      </c>
      <c r="AT8" s="5">
        <v>148.82</v>
      </c>
      <c r="AU8" s="5">
        <v>172.47</v>
      </c>
      <c r="AV8" s="5">
        <v>188.301693</v>
      </c>
      <c r="AW8" s="5">
        <v>235.611182</v>
      </c>
      <c r="AX8" s="5">
        <v>272.518466</v>
      </c>
      <c r="AY8" s="5">
        <v>27023</v>
      </c>
      <c r="AZ8" s="5">
        <v>32057</v>
      </c>
      <c r="BA8" s="5">
        <v>37406</v>
      </c>
      <c r="BB8" s="5">
        <v>40139</v>
      </c>
      <c r="BC8" s="5">
        <v>44236</v>
      </c>
      <c r="BD8" s="5">
        <v>158.1</v>
      </c>
      <c r="BE8" s="5">
        <v>176.9</v>
      </c>
      <c r="BF8" s="5">
        <v>206.9</v>
      </c>
      <c r="BG8" s="5">
        <v>112.949</v>
      </c>
      <c r="BH8" s="5">
        <v>123.406</v>
      </c>
      <c r="BI8" s="5">
        <v>144.525</v>
      </c>
      <c r="BJ8" s="5">
        <v>171.658</v>
      </c>
      <c r="BK8" s="5">
        <v>507.72</v>
      </c>
      <c r="BL8" s="5">
        <v>624.294</v>
      </c>
      <c r="BM8" s="5">
        <f>BL7</f>
        <v>759.09</v>
      </c>
      <c r="BN8" s="5">
        <v>873.481</v>
      </c>
      <c r="BO8" s="5">
        <v>112.571</v>
      </c>
      <c r="BP8" s="5">
        <v>152.788</v>
      </c>
      <c r="BQ8" s="5">
        <v>3755</v>
      </c>
      <c r="BR8" s="5">
        <v>3823</v>
      </c>
      <c r="BS8" s="5">
        <v>4045</v>
      </c>
      <c r="BT8" s="5">
        <v>9589</v>
      </c>
      <c r="BU8" s="5">
        <v>392.36</v>
      </c>
      <c r="BV8" s="5">
        <v>397.77</v>
      </c>
      <c r="BW8" s="5">
        <v>472.1</v>
      </c>
      <c r="BX8" s="5">
        <v>989.7</v>
      </c>
      <c r="BY8" s="5">
        <v>815.2</v>
      </c>
      <c r="BZ8" s="5">
        <v>963.8</v>
      </c>
      <c r="CA8" s="5">
        <v>1111.2</v>
      </c>
      <c r="CB8" s="5">
        <v>1312.4</v>
      </c>
      <c r="CC8" s="5">
        <v>1230.1</v>
      </c>
      <c r="CD8" s="5">
        <v>1423.2</v>
      </c>
      <c r="CE8" s="5">
        <v>1757.5</v>
      </c>
      <c r="CF8" s="5">
        <v>1131.25</v>
      </c>
      <c r="CG8" s="5">
        <v>1366.87</v>
      </c>
      <c r="CH8" s="5">
        <v>1623.74</v>
      </c>
      <c r="CI8" s="5">
        <v>1681.002</v>
      </c>
      <c r="CJ8" s="5">
        <v>1995.314</v>
      </c>
      <c r="CK8" s="5">
        <v>2763.049</v>
      </c>
      <c r="CL8" s="5"/>
      <c r="CM8" s="5"/>
      <c r="CN8" s="5"/>
      <c r="CO8" s="5"/>
      <c r="CP8" s="5"/>
      <c r="CQ8" s="5"/>
      <c r="CR8" s="5"/>
      <c r="CS8" s="5"/>
      <c r="CT8" s="5"/>
      <c r="CU8" s="5"/>
      <c r="CV8" s="5"/>
      <c r="CW8" s="5"/>
      <c r="CX8" s="5"/>
      <c r="CY8" s="5"/>
      <c r="CZ8" s="5"/>
      <c r="DA8" s="5"/>
      <c r="DB8" s="5"/>
      <c r="DC8" s="5"/>
      <c r="DD8" s="5"/>
      <c r="DE8" s="5"/>
      <c r="DF8" s="5"/>
      <c r="DG8" s="5"/>
      <c r="DH8" s="5"/>
      <c r="DI8" s="5"/>
      <c r="DJ8" s="5"/>
      <c r="DK8" s="5"/>
      <c r="DL8" s="5"/>
      <c r="DM8" s="5"/>
      <c r="DN8" s="5"/>
      <c r="DO8" s="5"/>
      <c r="DP8" s="5"/>
      <c r="DQ8" s="5"/>
      <c r="DR8" s="5"/>
      <c r="DS8" s="5"/>
      <c r="DT8" s="5"/>
      <c r="DU8" s="5"/>
      <c r="DV8" s="5"/>
      <c r="DW8" s="5"/>
      <c r="DX8" s="5"/>
      <c r="DY8" s="5"/>
      <c r="DZ8" s="5"/>
      <c r="EA8" s="5"/>
      <c r="EB8" s="5"/>
      <c r="EC8" s="5"/>
      <c r="ED8" s="5"/>
      <c r="EE8" s="5"/>
      <c r="EF8" s="5"/>
      <c r="EG8" s="5"/>
      <c r="EH8" s="5"/>
      <c r="EI8" s="5"/>
      <c r="EJ8" s="5"/>
      <c r="EK8" s="5"/>
      <c r="EL8" s="5"/>
      <c r="EM8" s="5"/>
      <c r="EN8" s="5"/>
      <c r="EO8" s="5"/>
      <c r="EP8" s="5"/>
      <c r="EQ8" s="5"/>
      <c r="ER8" s="5"/>
      <c r="ES8" s="5"/>
      <c r="ET8" s="5"/>
      <c r="EU8" s="5"/>
      <c r="EV8" s="5"/>
      <c r="EW8" s="5"/>
      <c r="EX8" s="5"/>
      <c r="EY8" s="5"/>
      <c r="EZ8" s="5"/>
      <c r="FA8" s="5"/>
      <c r="FB8" s="5"/>
      <c r="FC8" s="5"/>
      <c r="FD8" s="5"/>
      <c r="FE8" s="5"/>
      <c r="FF8" s="5"/>
      <c r="FG8" s="5"/>
      <c r="FH8" s="5"/>
      <c r="FI8" s="5"/>
      <c r="FJ8" s="5"/>
      <c r="FK8" s="5"/>
    </row>
    <row r="9" spans="1:167" s="4" customFormat="1" ht="12">
      <c r="A9" s="23" t="s">
        <v>318</v>
      </c>
      <c r="B9" s="23"/>
      <c r="C9" s="23"/>
      <c r="D9" s="23"/>
      <c r="E9" s="5">
        <v>23.98</v>
      </c>
      <c r="F9" s="5">
        <v>23.74</v>
      </c>
      <c r="G9" s="5">
        <v>30.62</v>
      </c>
      <c r="H9" s="5">
        <v>25.194</v>
      </c>
      <c r="I9" s="5">
        <v>17.037</v>
      </c>
      <c r="J9" s="5">
        <v>18.596</v>
      </c>
      <c r="K9" s="5">
        <v>0</v>
      </c>
      <c r="L9" s="5">
        <v>0</v>
      </c>
      <c r="M9" s="5">
        <v>0</v>
      </c>
      <c r="N9" s="5">
        <v>0</v>
      </c>
      <c r="O9" s="5">
        <v>0</v>
      </c>
      <c r="P9" s="5"/>
      <c r="Q9" s="5">
        <v>103</v>
      </c>
      <c r="R9" s="5">
        <v>167</v>
      </c>
      <c r="S9" s="5">
        <v>165</v>
      </c>
      <c r="T9" s="5">
        <v>3.81</v>
      </c>
      <c r="U9" s="5">
        <v>4.11</v>
      </c>
      <c r="V9" s="5">
        <v>3.38</v>
      </c>
      <c r="W9" s="5">
        <v>4.667</v>
      </c>
      <c r="X9" s="5">
        <v>3.657</v>
      </c>
      <c r="Y9" s="5">
        <v>8.666</v>
      </c>
      <c r="Z9" s="5">
        <v>0</v>
      </c>
      <c r="AA9" s="5">
        <v>0</v>
      </c>
      <c r="AB9" s="5">
        <v>0</v>
      </c>
      <c r="AC9" s="5">
        <v>0</v>
      </c>
      <c r="AD9" s="5">
        <v>1.552</v>
      </c>
      <c r="AE9" s="5">
        <v>1.282</v>
      </c>
      <c r="AF9" s="5">
        <v>2.475</v>
      </c>
      <c r="AG9" s="5">
        <v>-0.22</v>
      </c>
      <c r="AH9" s="5">
        <v>0</v>
      </c>
      <c r="AI9" s="5">
        <v>0</v>
      </c>
      <c r="AJ9" s="5">
        <v>0</v>
      </c>
      <c r="AK9" s="5">
        <v>0</v>
      </c>
      <c r="AL9" s="5">
        <v>0</v>
      </c>
      <c r="AM9" s="5">
        <v>0</v>
      </c>
      <c r="AN9" s="5">
        <v>0</v>
      </c>
      <c r="AO9" s="5">
        <v>0</v>
      </c>
      <c r="AP9" s="5">
        <v>0</v>
      </c>
      <c r="AQ9" s="5">
        <v>0</v>
      </c>
      <c r="AR9" s="5">
        <v>521.822</v>
      </c>
      <c r="AS9" s="5">
        <v>659.56</v>
      </c>
      <c r="AT9" s="5">
        <v>0</v>
      </c>
      <c r="AU9" s="5">
        <v>0</v>
      </c>
      <c r="AV9" s="5">
        <v>0</v>
      </c>
      <c r="AW9" s="5">
        <v>0</v>
      </c>
      <c r="AX9" s="5">
        <v>0</v>
      </c>
      <c r="AY9" s="5">
        <v>21</v>
      </c>
      <c r="AZ9" s="5">
        <v>28</v>
      </c>
      <c r="BA9" s="5">
        <v>37</v>
      </c>
      <c r="BB9" s="5">
        <v>62</v>
      </c>
      <c r="BC9" s="5">
        <v>70</v>
      </c>
      <c r="BD9" s="5">
        <v>1.084</v>
      </c>
      <c r="BE9" s="5">
        <v>0.881</v>
      </c>
      <c r="BF9" s="5">
        <v>0</v>
      </c>
      <c r="BG9" s="5">
        <v>16.013</v>
      </c>
      <c r="BH9" s="5">
        <v>14.165</v>
      </c>
      <c r="BI9" s="5">
        <v>17.431</v>
      </c>
      <c r="BJ9" s="5">
        <v>17.055</v>
      </c>
      <c r="BK9" s="5">
        <v>9.092</v>
      </c>
      <c r="BL9" s="5">
        <v>9.248</v>
      </c>
      <c r="BM9" s="5">
        <v>6.864</v>
      </c>
      <c r="BN9" s="5">
        <v>4.7</v>
      </c>
      <c r="BO9" s="5">
        <v>0.011</v>
      </c>
      <c r="BP9" s="5">
        <v>0.003</v>
      </c>
      <c r="BQ9" s="5">
        <v>266</v>
      </c>
      <c r="BR9" s="5">
        <v>251</v>
      </c>
      <c r="BS9" s="5">
        <v>290</v>
      </c>
      <c r="BT9" s="5">
        <v>359</v>
      </c>
      <c r="BU9" s="5">
        <v>4.12</v>
      </c>
      <c r="BV9" s="5">
        <v>12.18</v>
      </c>
      <c r="BW9" s="5">
        <v>122.6</v>
      </c>
      <c r="BX9" s="5">
        <v>96.6</v>
      </c>
      <c r="BY9" s="5">
        <v>67.9</v>
      </c>
      <c r="BZ9" s="5">
        <v>40.3</v>
      </c>
      <c r="CA9" s="5">
        <v>22.6</v>
      </c>
      <c r="CB9" s="5">
        <v>6.8</v>
      </c>
      <c r="CC9" s="5">
        <v>25.1</v>
      </c>
      <c r="CD9" s="5">
        <v>34</v>
      </c>
      <c r="CE9" s="5">
        <v>31.2</v>
      </c>
      <c r="CF9" s="5">
        <v>46.17</v>
      </c>
      <c r="CG9" s="5">
        <v>58.25</v>
      </c>
      <c r="CH9" s="5">
        <v>64.529</v>
      </c>
      <c r="CI9" s="5">
        <v>73.245</v>
      </c>
      <c r="CJ9" s="5">
        <v>93.303</v>
      </c>
      <c r="CK9" s="5">
        <v>125.283</v>
      </c>
      <c r="CL9" s="5"/>
      <c r="CM9" s="5"/>
      <c r="CN9" s="5"/>
      <c r="CO9" s="5"/>
      <c r="CP9" s="5"/>
      <c r="CQ9" s="5"/>
      <c r="CR9" s="5"/>
      <c r="CS9" s="5"/>
      <c r="CT9" s="5"/>
      <c r="CU9" s="5"/>
      <c r="CV9" s="5"/>
      <c r="CW9" s="5"/>
      <c r="CX9" s="5"/>
      <c r="CY9" s="5"/>
      <c r="CZ9" s="5"/>
      <c r="DA9" s="5"/>
      <c r="DB9" s="5"/>
      <c r="DC9" s="5"/>
      <c r="DD9" s="5"/>
      <c r="DE9" s="5"/>
      <c r="DF9" s="5"/>
      <c r="DG9" s="5"/>
      <c r="DH9" s="5"/>
      <c r="DI9" s="5"/>
      <c r="DJ9" s="5"/>
      <c r="DK9" s="5"/>
      <c r="DL9" s="5"/>
      <c r="DM9" s="5"/>
      <c r="DN9" s="5"/>
      <c r="DO9" s="5"/>
      <c r="DP9" s="5"/>
      <c r="DQ9" s="5"/>
      <c r="DR9" s="5"/>
      <c r="DS9" s="5"/>
      <c r="DT9" s="5"/>
      <c r="DU9" s="5"/>
      <c r="DV9" s="5"/>
      <c r="DW9" s="5"/>
      <c r="DX9" s="5"/>
      <c r="DY9" s="5"/>
      <c r="DZ9" s="5"/>
      <c r="EA9" s="5"/>
      <c r="EB9" s="5"/>
      <c r="EC9" s="5"/>
      <c r="ED9" s="5"/>
      <c r="EE9" s="5"/>
      <c r="EF9" s="5"/>
      <c r="EG9" s="5"/>
      <c r="EH9" s="5"/>
      <c r="EI9" s="5"/>
      <c r="EJ9" s="5"/>
      <c r="EK9" s="5"/>
      <c r="EL9" s="5"/>
      <c r="EM9" s="5"/>
      <c r="EN9" s="5"/>
      <c r="EO9" s="5"/>
      <c r="EP9" s="5"/>
      <c r="EQ9" s="5"/>
      <c r="ER9" s="5"/>
      <c r="ES9" s="5"/>
      <c r="ET9" s="5"/>
      <c r="EU9" s="5"/>
      <c r="EV9" s="5"/>
      <c r="EW9" s="5"/>
      <c r="EX9" s="5"/>
      <c r="EY9" s="5"/>
      <c r="EZ9" s="5"/>
      <c r="FA9" s="5"/>
      <c r="FB9" s="5"/>
      <c r="FC9" s="5"/>
      <c r="FD9" s="5"/>
      <c r="FE9" s="5"/>
      <c r="FF9" s="5"/>
      <c r="FG9" s="5"/>
      <c r="FH9" s="5"/>
      <c r="FI9" s="5"/>
      <c r="FJ9" s="5"/>
      <c r="FK9" s="5"/>
    </row>
    <row r="10" spans="1:167" s="4" customFormat="1" ht="12.75" customHeight="1">
      <c r="A10" s="23" t="s">
        <v>319</v>
      </c>
      <c r="B10" s="23"/>
      <c r="C10" s="23"/>
      <c r="D10" s="23"/>
      <c r="E10" s="5">
        <v>195.27</v>
      </c>
      <c r="F10" s="5">
        <v>221.06</v>
      </c>
      <c r="G10" s="5">
        <v>360.46</v>
      </c>
      <c r="H10" s="5">
        <v>490.947</v>
      </c>
      <c r="I10" s="5">
        <v>829.183</v>
      </c>
      <c r="J10" s="5">
        <v>641.071</v>
      </c>
      <c r="K10" s="5">
        <v>281.84</v>
      </c>
      <c r="L10" s="5">
        <v>357.07</v>
      </c>
      <c r="M10" s="5">
        <v>491.348</v>
      </c>
      <c r="N10" s="5">
        <v>649.545</v>
      </c>
      <c r="O10" s="5">
        <v>811.187</v>
      </c>
      <c r="P10" s="5">
        <v>19.936</v>
      </c>
      <c r="Q10" s="5">
        <v>26.273</v>
      </c>
      <c r="R10" s="5">
        <v>34.645</v>
      </c>
      <c r="S10" s="5">
        <v>47.096</v>
      </c>
      <c r="T10" s="5">
        <v>280.69</v>
      </c>
      <c r="U10" s="5">
        <v>310.68</v>
      </c>
      <c r="V10" s="5">
        <v>376.12</v>
      </c>
      <c r="W10" s="5">
        <v>451.743</v>
      </c>
      <c r="X10" s="5">
        <v>508.796</v>
      </c>
      <c r="Y10" s="5">
        <v>549.7</v>
      </c>
      <c r="Z10" s="5">
        <v>279.98</v>
      </c>
      <c r="AA10" s="5">
        <v>306.197</v>
      </c>
      <c r="AB10" s="5">
        <v>289.564</v>
      </c>
      <c r="AC10" s="5">
        <v>399.86</v>
      </c>
      <c r="AD10" s="5">
        <v>67.415</v>
      </c>
      <c r="AE10" s="5">
        <v>91.451</v>
      </c>
      <c r="AF10" s="5">
        <v>130.511</v>
      </c>
      <c r="AG10" s="5">
        <v>168.808</v>
      </c>
      <c r="AH10" s="5">
        <v>131.43</v>
      </c>
      <c r="AI10" s="5">
        <v>113.63</v>
      </c>
      <c r="AJ10" s="5">
        <v>121.207</v>
      </c>
      <c r="AK10" s="5">
        <v>136.336</v>
      </c>
      <c r="AL10" s="5">
        <v>208.336</v>
      </c>
      <c r="AM10" s="5">
        <v>54.246</v>
      </c>
      <c r="AN10" s="5">
        <v>64.237</v>
      </c>
      <c r="AO10" s="5">
        <v>79.016</v>
      </c>
      <c r="AP10" s="5">
        <v>89.375</v>
      </c>
      <c r="AQ10" s="5">
        <v>110.163</v>
      </c>
      <c r="AR10" s="5">
        <v>506.267</v>
      </c>
      <c r="AS10" s="5">
        <v>641.366</v>
      </c>
      <c r="AT10" s="5">
        <v>104.52</v>
      </c>
      <c r="AU10" s="5">
        <v>96.62</v>
      </c>
      <c r="AV10" s="5">
        <v>127.072791</v>
      </c>
      <c r="AW10" s="5">
        <v>158.164195</v>
      </c>
      <c r="AX10" s="5">
        <v>165.732518</v>
      </c>
      <c r="AY10" s="5">
        <v>4217</v>
      </c>
      <c r="AZ10" s="5">
        <v>4957</v>
      </c>
      <c r="BA10" s="5">
        <v>5872</v>
      </c>
      <c r="BB10" s="5">
        <v>6843</v>
      </c>
      <c r="BC10" s="5">
        <v>7912</v>
      </c>
      <c r="BD10" s="5">
        <v>47.345</v>
      </c>
      <c r="BE10" s="5">
        <v>58.798</v>
      </c>
      <c r="BF10" s="5">
        <v>79.76</v>
      </c>
      <c r="BG10" s="5">
        <v>218.004</v>
      </c>
      <c r="BH10" s="5">
        <v>305.662</v>
      </c>
      <c r="BI10" s="5">
        <v>371.264</v>
      </c>
      <c r="BJ10" s="5">
        <v>440.403</v>
      </c>
      <c r="BK10" s="5">
        <v>106.727</v>
      </c>
      <c r="BL10" s="5">
        <v>130.982</v>
      </c>
      <c r="BM10" s="5">
        <v>160.042</v>
      </c>
      <c r="BN10" s="5">
        <v>187.737</v>
      </c>
      <c r="BO10" s="5">
        <v>37.211</v>
      </c>
      <c r="BP10" s="5">
        <v>36.71</v>
      </c>
      <c r="BQ10" s="5">
        <v>9984</v>
      </c>
      <c r="BR10" s="5">
        <v>11796</v>
      </c>
      <c r="BS10" s="5">
        <v>3246</v>
      </c>
      <c r="BT10" s="5">
        <v>14007</v>
      </c>
      <c r="BU10" s="5">
        <v>194.45</v>
      </c>
      <c r="BV10" s="5">
        <v>59.96</v>
      </c>
      <c r="BW10" s="5">
        <v>29.8</v>
      </c>
      <c r="BX10" s="5">
        <v>334.9</v>
      </c>
      <c r="BY10" s="5">
        <v>405.7</v>
      </c>
      <c r="BZ10" s="5">
        <v>506.7</v>
      </c>
      <c r="CA10" s="5">
        <v>652.5</v>
      </c>
      <c r="CB10" s="5">
        <v>717</v>
      </c>
      <c r="CC10" s="5">
        <v>499.4</v>
      </c>
      <c r="CD10" s="5">
        <v>872.4</v>
      </c>
      <c r="CE10" s="5">
        <v>603.7</v>
      </c>
      <c r="CF10" s="5">
        <v>230.97</v>
      </c>
      <c r="CG10" s="5">
        <v>337.89</v>
      </c>
      <c r="CH10" s="5">
        <v>347.318</v>
      </c>
      <c r="CI10" s="5">
        <v>411.153</v>
      </c>
      <c r="CJ10" s="5">
        <v>647.432</v>
      </c>
      <c r="CK10" s="5">
        <v>1323.128</v>
      </c>
      <c r="CL10" s="5"/>
      <c r="CM10" s="5"/>
      <c r="CN10" s="5"/>
      <c r="CO10" s="5"/>
      <c r="CP10" s="5"/>
      <c r="CQ10" s="5"/>
      <c r="CR10" s="5"/>
      <c r="CS10" s="5"/>
      <c r="CT10" s="5"/>
      <c r="CU10" s="5"/>
      <c r="CV10" s="5"/>
      <c r="CW10" s="5"/>
      <c r="CX10" s="5"/>
      <c r="CY10" s="5"/>
      <c r="CZ10" s="5"/>
      <c r="DA10" s="5"/>
      <c r="DB10" s="5"/>
      <c r="DC10" s="5"/>
      <c r="DD10" s="5"/>
      <c r="DE10" s="5"/>
      <c r="DF10" s="5"/>
      <c r="DG10" s="5"/>
      <c r="DH10" s="5"/>
      <c r="DI10" s="5"/>
      <c r="DJ10" s="5"/>
      <c r="DK10" s="5"/>
      <c r="DL10" s="5"/>
      <c r="DM10" s="5"/>
      <c r="DN10" s="5"/>
      <c r="DO10" s="5"/>
      <c r="DP10" s="5"/>
      <c r="DQ10" s="5"/>
      <c r="DR10" s="5"/>
      <c r="DS10" s="5"/>
      <c r="DT10" s="5"/>
      <c r="DU10" s="5"/>
      <c r="DV10" s="5"/>
      <c r="DW10" s="5"/>
      <c r="DX10" s="5"/>
      <c r="DY10" s="5"/>
      <c r="DZ10" s="5"/>
      <c r="EA10" s="5"/>
      <c r="EB10" s="5"/>
      <c r="EC10" s="5"/>
      <c r="ED10" s="5"/>
      <c r="EE10" s="5"/>
      <c r="EF10" s="5"/>
      <c r="EG10" s="5"/>
      <c r="EH10" s="5"/>
      <c r="EI10" s="5"/>
      <c r="EJ10" s="5"/>
      <c r="EK10" s="5"/>
      <c r="EL10" s="5"/>
      <c r="EM10" s="5"/>
      <c r="EN10" s="5"/>
      <c r="EO10" s="5"/>
      <c r="EP10" s="5"/>
      <c r="EQ10" s="5"/>
      <c r="ER10" s="5"/>
      <c r="ES10" s="5"/>
      <c r="ET10" s="5"/>
      <c r="EU10" s="5"/>
      <c r="EV10" s="5"/>
      <c r="EW10" s="5"/>
      <c r="EX10" s="5"/>
      <c r="EY10" s="5"/>
      <c r="EZ10" s="5"/>
      <c r="FA10" s="5"/>
      <c r="FB10" s="5"/>
      <c r="FC10" s="5"/>
      <c r="FD10" s="5"/>
      <c r="FE10" s="5"/>
      <c r="FF10" s="5"/>
      <c r="FG10" s="5"/>
      <c r="FH10" s="5"/>
      <c r="FI10" s="5"/>
      <c r="FJ10" s="5"/>
      <c r="FK10" s="5"/>
    </row>
    <row r="11" spans="1:167" s="4" customFormat="1" ht="12.75" customHeight="1">
      <c r="A11" s="23" t="s">
        <v>320</v>
      </c>
      <c r="B11" s="23"/>
      <c r="C11" s="23"/>
      <c r="D11" s="23"/>
      <c r="E11" s="5">
        <v>85.96</v>
      </c>
      <c r="F11" s="5">
        <v>86.77</v>
      </c>
      <c r="G11" s="5">
        <v>130.86</v>
      </c>
      <c r="H11" s="5">
        <v>184.105</v>
      </c>
      <c r="I11" s="5">
        <v>299.34</v>
      </c>
      <c r="J11" s="5">
        <v>225.126</v>
      </c>
      <c r="K11" s="5">
        <v>109.92</v>
      </c>
      <c r="L11" s="5">
        <v>137.47</v>
      </c>
      <c r="M11" s="5">
        <v>189.169</v>
      </c>
      <c r="N11" s="5">
        <v>250.075</v>
      </c>
      <c r="O11" s="5">
        <v>306.233</v>
      </c>
      <c r="P11" s="5">
        <v>8.409</v>
      </c>
      <c r="Q11" s="5">
        <v>10.954</v>
      </c>
      <c r="R11" s="5">
        <v>14.631</v>
      </c>
      <c r="S11" s="5">
        <v>19.768</v>
      </c>
      <c r="T11" s="5">
        <v>99.74</v>
      </c>
      <c r="U11" s="5">
        <v>105.91</v>
      </c>
      <c r="V11" s="5">
        <v>127.67</v>
      </c>
      <c r="W11" s="5">
        <v>156.961</v>
      </c>
      <c r="X11" s="5">
        <v>176.098</v>
      </c>
      <c r="Y11" s="5">
        <v>198.084</v>
      </c>
      <c r="Z11" s="5">
        <v>111.29</v>
      </c>
      <c r="AA11" s="5">
        <v>120.948</v>
      </c>
      <c r="AB11" s="5">
        <v>114.378</v>
      </c>
      <c r="AC11" s="5">
        <v>158.415</v>
      </c>
      <c r="AD11" s="5">
        <v>25.101</v>
      </c>
      <c r="AE11" s="5">
        <v>35.174</v>
      </c>
      <c r="AF11" s="5">
        <v>53.497</v>
      </c>
      <c r="AG11" s="5">
        <v>67.234</v>
      </c>
      <c r="AH11" s="5">
        <v>50.7</v>
      </c>
      <c r="AI11" s="5">
        <v>43.52</v>
      </c>
      <c r="AJ11" s="5">
        <v>46.381</v>
      </c>
      <c r="AK11" s="5">
        <v>52.216</v>
      </c>
      <c r="AL11" s="5">
        <v>77.347</v>
      </c>
      <c r="AM11" s="5">
        <v>20.845</v>
      </c>
      <c r="AN11" s="5">
        <v>23.389</v>
      </c>
      <c r="AO11" s="5">
        <v>27.578</v>
      </c>
      <c r="AP11" s="5">
        <v>31.358</v>
      </c>
      <c r="AQ11" s="5">
        <v>38.398</v>
      </c>
      <c r="AR11" s="5">
        <v>197.444</v>
      </c>
      <c r="AS11" s="5">
        <v>246.468</v>
      </c>
      <c r="AT11" s="5">
        <v>33.98</v>
      </c>
      <c r="AU11" s="5">
        <v>31.4</v>
      </c>
      <c r="AV11" s="5">
        <v>31.3015</v>
      </c>
      <c r="AW11" s="5">
        <v>51.413</v>
      </c>
      <c r="AX11" s="5">
        <v>53.076</v>
      </c>
      <c r="AY11" s="5">
        <v>1636</v>
      </c>
      <c r="AZ11" s="5">
        <v>1913</v>
      </c>
      <c r="BA11" s="5">
        <v>2208</v>
      </c>
      <c r="BB11" s="5">
        <v>2539</v>
      </c>
      <c r="BC11" s="5">
        <v>2911</v>
      </c>
      <c r="BD11" s="5">
        <v>19.41</v>
      </c>
      <c r="BE11" s="5">
        <v>23.34</v>
      </c>
      <c r="BF11" s="5">
        <v>31.9</v>
      </c>
      <c r="BG11" s="5">
        <v>83.06</v>
      </c>
      <c r="BH11" s="5">
        <v>115.234</v>
      </c>
      <c r="BI11" s="5">
        <v>139.153</v>
      </c>
      <c r="BJ11" s="5">
        <v>166.975</v>
      </c>
      <c r="BK11" s="5">
        <v>40.375</v>
      </c>
      <c r="BL11" s="5">
        <v>48.99</v>
      </c>
      <c r="BM11" s="5">
        <v>59.955</v>
      </c>
      <c r="BN11" s="5">
        <v>70.063</v>
      </c>
      <c r="BO11" s="5">
        <v>12.424</v>
      </c>
      <c r="BP11" s="5">
        <v>10.656</v>
      </c>
      <c r="BQ11" s="5">
        <v>2433</v>
      </c>
      <c r="BR11" s="5">
        <v>2609</v>
      </c>
      <c r="BS11" s="5">
        <v>1614</v>
      </c>
      <c r="BT11" s="5">
        <v>2665</v>
      </c>
      <c r="BU11" s="5">
        <v>70</v>
      </c>
      <c r="BV11" s="5">
        <v>20.39</v>
      </c>
      <c r="BW11" s="5">
        <v>10.4</v>
      </c>
      <c r="BX11" s="5">
        <v>113.9</v>
      </c>
      <c r="BY11" s="5">
        <v>133.9</v>
      </c>
      <c r="BZ11" s="5">
        <v>161.1</v>
      </c>
      <c r="CA11" s="5">
        <v>199</v>
      </c>
      <c r="CB11" s="5">
        <v>251.3</v>
      </c>
      <c r="CC11" s="5">
        <v>84.8</v>
      </c>
      <c r="CD11" s="5">
        <v>181.5</v>
      </c>
      <c r="CE11" s="5">
        <v>267.2</v>
      </c>
      <c r="CF11" s="5">
        <v>85.02</v>
      </c>
      <c r="CG11" s="5">
        <v>124.22</v>
      </c>
      <c r="CH11" s="5">
        <v>127.431</v>
      </c>
      <c r="CI11" s="5">
        <v>151.333</v>
      </c>
      <c r="CJ11" s="5">
        <v>238.321</v>
      </c>
      <c r="CK11" s="5">
        <v>517.018</v>
      </c>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row>
    <row r="12" spans="1:167" s="4" customFormat="1" ht="12.75" customHeight="1">
      <c r="A12" s="23" t="s">
        <v>314</v>
      </c>
      <c r="B12" s="23"/>
      <c r="C12" s="23"/>
      <c r="D12" s="23"/>
      <c r="E12" s="5">
        <v>109.31</v>
      </c>
      <c r="F12" s="5">
        <v>134.29</v>
      </c>
      <c r="G12" s="5">
        <v>229.6</v>
      </c>
      <c r="H12" s="5">
        <v>306.842</v>
      </c>
      <c r="I12" s="5">
        <v>529.843</v>
      </c>
      <c r="J12" s="5">
        <v>415.945</v>
      </c>
      <c r="K12" s="5">
        <v>171.92</v>
      </c>
      <c r="L12" s="5">
        <v>219.6</v>
      </c>
      <c r="M12" s="5">
        <v>302.179</v>
      </c>
      <c r="N12" s="5">
        <v>399.47</v>
      </c>
      <c r="O12" s="5">
        <v>504.964</v>
      </c>
      <c r="P12" s="5">
        <v>11.527</v>
      </c>
      <c r="Q12" s="5">
        <v>15.319</v>
      </c>
      <c r="R12" s="5">
        <v>20.014</v>
      </c>
      <c r="S12" s="5">
        <v>27.328</v>
      </c>
      <c r="T12" s="5">
        <v>173.77</v>
      </c>
      <c r="U12" s="5">
        <v>197.55</v>
      </c>
      <c r="V12" s="5">
        <v>239.74</v>
      </c>
      <c r="W12" s="5">
        <v>286.701</v>
      </c>
      <c r="X12" s="5">
        <v>325.627</v>
      </c>
      <c r="Y12" s="5">
        <v>351.616</v>
      </c>
      <c r="Z12" s="5">
        <v>168.69</v>
      </c>
      <c r="AA12" s="5">
        <v>185.249</v>
      </c>
      <c r="AB12" s="5">
        <v>175.186</v>
      </c>
      <c r="AC12" s="5">
        <v>241.445</v>
      </c>
      <c r="AD12" s="5">
        <v>42.314</v>
      </c>
      <c r="AE12" s="5">
        <v>56.277</v>
      </c>
      <c r="AF12" s="5">
        <v>77.014</v>
      </c>
      <c r="AG12" s="5">
        <v>101.574</v>
      </c>
      <c r="AH12" s="5">
        <v>80.73</v>
      </c>
      <c r="AI12" s="5">
        <v>70.11</v>
      </c>
      <c r="AJ12" s="5">
        <v>75.542</v>
      </c>
      <c r="AK12" s="5">
        <v>84.12</v>
      </c>
      <c r="AL12" s="5">
        <v>130.989</v>
      </c>
      <c r="AM12" s="5">
        <v>33.401</v>
      </c>
      <c r="AN12" s="5">
        <v>40.848</v>
      </c>
      <c r="AO12" s="5">
        <v>51.438</v>
      </c>
      <c r="AP12" s="5">
        <v>58.017</v>
      </c>
      <c r="AQ12" s="5">
        <v>71.765</v>
      </c>
      <c r="AR12" s="5">
        <v>308.823</v>
      </c>
      <c r="AS12" s="5">
        <v>394.898</v>
      </c>
      <c r="AT12" s="5">
        <v>70.54</v>
      </c>
      <c r="AU12" s="5">
        <v>65.22</v>
      </c>
      <c r="AV12" s="5">
        <v>85.771291</v>
      </c>
      <c r="AW12" s="5">
        <v>106.761195</v>
      </c>
      <c r="AX12" s="5">
        <v>112.656518</v>
      </c>
      <c r="AY12" s="5">
        <v>2581</v>
      </c>
      <c r="AZ12" s="5">
        <v>3044</v>
      </c>
      <c r="BA12" s="5">
        <v>3664</v>
      </c>
      <c r="BB12" s="5">
        <v>4304</v>
      </c>
      <c r="BC12" s="5">
        <v>5001</v>
      </c>
      <c r="BD12" s="5">
        <v>27.935</v>
      </c>
      <c r="BE12" s="5">
        <v>35.458</v>
      </c>
      <c r="BF12" s="5">
        <v>47.86</v>
      </c>
      <c r="BG12" s="5">
        <v>134.944</v>
      </c>
      <c r="BH12" s="5">
        <v>190.428</v>
      </c>
      <c r="BI12" s="5">
        <v>232.111</v>
      </c>
      <c r="BJ12" s="5">
        <v>273.428</v>
      </c>
      <c r="BK12" s="5">
        <v>66.352</v>
      </c>
      <c r="BL12" s="5">
        <v>81.992</v>
      </c>
      <c r="BM12" s="5">
        <v>100.087</v>
      </c>
      <c r="BN12" s="5">
        <v>138.566</v>
      </c>
      <c r="BO12" s="5">
        <v>24.787</v>
      </c>
      <c r="BP12" s="5">
        <v>26.054</v>
      </c>
      <c r="BQ12" s="5">
        <v>7788</v>
      </c>
      <c r="BR12" s="5">
        <v>9126</v>
      </c>
      <c r="BS12" s="5">
        <v>3910</v>
      </c>
      <c r="BT12" s="5">
        <v>11361</v>
      </c>
      <c r="BU12" s="5">
        <v>125.32</v>
      </c>
      <c r="BV12" s="5">
        <v>39.57</v>
      </c>
      <c r="BW12" s="5">
        <v>19.4</v>
      </c>
      <c r="BX12" s="5">
        <v>221</v>
      </c>
      <c r="BY12" s="5">
        <v>271.8</v>
      </c>
      <c r="BZ12" s="5">
        <v>345.6</v>
      </c>
      <c r="CA12" s="5">
        <v>453.5</v>
      </c>
      <c r="CB12" s="5">
        <v>465.7</v>
      </c>
      <c r="CC12" s="5">
        <v>410.3</v>
      </c>
      <c r="CD12" s="5">
        <v>691</v>
      </c>
      <c r="CE12" s="5">
        <v>331.8</v>
      </c>
      <c r="CF12" s="5">
        <v>145.94</v>
      </c>
      <c r="CG12" s="5">
        <v>213.67</v>
      </c>
      <c r="CH12" s="5">
        <v>219.887</v>
      </c>
      <c r="CI12" s="5">
        <v>259.82</v>
      </c>
      <c r="CJ12" s="5">
        <v>409.111</v>
      </c>
      <c r="CK12" s="5">
        <v>806.11</v>
      </c>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row>
    <row r="13" spans="1:167" s="4" customFormat="1" ht="12.75" customHeight="1">
      <c r="A13" s="23" t="s">
        <v>377</v>
      </c>
      <c r="B13" s="23"/>
      <c r="C13" s="23"/>
      <c r="D13" s="23"/>
      <c r="E13" s="5">
        <v>111.61</v>
      </c>
      <c r="F13" s="5">
        <v>116.46</v>
      </c>
      <c r="G13" s="5">
        <v>137.46</v>
      </c>
      <c r="H13" s="5">
        <v>143.43</v>
      </c>
      <c r="I13" s="5">
        <v>139.646</v>
      </c>
      <c r="J13" s="5">
        <v>130.382</v>
      </c>
      <c r="K13" s="5">
        <v>292.88</v>
      </c>
      <c r="L13" s="5">
        <v>298.67</v>
      </c>
      <c r="M13" s="5">
        <v>301.147</v>
      </c>
      <c r="N13" s="5">
        <v>304.69</v>
      </c>
      <c r="O13" s="5">
        <v>306.642</v>
      </c>
      <c r="P13" s="5">
        <f>12.798*2</f>
        <v>25.596</v>
      </c>
      <c r="Q13" s="5">
        <v>26.05</v>
      </c>
      <c r="R13" s="5">
        <v>26.746</v>
      </c>
      <c r="S13" s="5">
        <v>27.846</v>
      </c>
      <c r="T13" s="5">
        <v>267.24</v>
      </c>
      <c r="U13" s="5">
        <v>270.75</v>
      </c>
      <c r="V13" s="5">
        <v>271.25</v>
      </c>
      <c r="W13" s="5">
        <v>261.394</v>
      </c>
      <c r="X13" s="5">
        <v>257.204</v>
      </c>
      <c r="Y13" s="5">
        <v>254.148</v>
      </c>
      <c r="Z13" s="5">
        <v>89.136</v>
      </c>
      <c r="AA13" s="5">
        <v>88.296</v>
      </c>
      <c r="AB13" s="5">
        <v>86.175</v>
      </c>
      <c r="AC13" s="5">
        <v>86.552</v>
      </c>
      <c r="AD13" s="5">
        <v>68.96</v>
      </c>
      <c r="AE13" s="5">
        <v>73.02</v>
      </c>
      <c r="AF13" s="5">
        <v>74.87</v>
      </c>
      <c r="AG13" s="5">
        <v>75.153</v>
      </c>
      <c r="AH13" s="5">
        <v>75.877</v>
      </c>
      <c r="AI13" s="5">
        <v>75.877</v>
      </c>
      <c r="AJ13" s="5">
        <v>75.877</v>
      </c>
      <c r="AK13" s="5">
        <v>75.892</v>
      </c>
      <c r="AL13" s="5">
        <v>75.986</v>
      </c>
      <c r="AM13" s="5">
        <v>52.14</v>
      </c>
      <c r="AN13" s="5">
        <v>52.29</v>
      </c>
      <c r="AO13" s="5">
        <v>52.224</v>
      </c>
      <c r="AP13" s="5">
        <v>50.616</v>
      </c>
      <c r="AQ13" s="5">
        <v>50.16</v>
      </c>
      <c r="AR13" s="5">
        <v>195.937</v>
      </c>
      <c r="AS13" s="5">
        <v>197.287</v>
      </c>
      <c r="AT13" s="5">
        <v>75.52</v>
      </c>
      <c r="AU13" s="5">
        <v>75.87</v>
      </c>
      <c r="AV13" s="5">
        <v>76.602</v>
      </c>
      <c r="AW13" s="5">
        <v>77.68</v>
      </c>
      <c r="AX13" s="5">
        <v>78.36</v>
      </c>
      <c r="AY13" s="5">
        <v>2352</v>
      </c>
      <c r="AZ13" s="5">
        <v>2353</v>
      </c>
      <c r="BA13" s="5">
        <v>2344</v>
      </c>
      <c r="BB13" s="5">
        <v>2289</v>
      </c>
      <c r="BC13" s="5">
        <v>2216</v>
      </c>
      <c r="BD13" s="5">
        <v>57.044</v>
      </c>
      <c r="BE13" s="5">
        <v>57.357</v>
      </c>
      <c r="BF13" s="5">
        <v>57.639</v>
      </c>
      <c r="BG13" s="5">
        <v>107.439</v>
      </c>
      <c r="BH13" s="5">
        <v>106.942</v>
      </c>
      <c r="BI13" s="5">
        <v>101.671</v>
      </c>
      <c r="BJ13" s="5">
        <v>99.681</v>
      </c>
      <c r="BK13" s="5">
        <v>52.786</v>
      </c>
      <c r="BL13" s="5">
        <v>53.692</v>
      </c>
      <c r="BM13" s="5">
        <v>54.53</v>
      </c>
      <c r="BN13" s="5">
        <v>55.711</v>
      </c>
      <c r="BO13" s="5">
        <v>26.25</v>
      </c>
      <c r="BP13" s="5">
        <v>26.575</v>
      </c>
      <c r="BQ13" s="5">
        <v>6361</v>
      </c>
      <c r="BR13" s="5">
        <v>6241</v>
      </c>
      <c r="BS13" s="5">
        <v>7185.6</v>
      </c>
      <c r="BT13" s="5">
        <v>7613.9</v>
      </c>
      <c r="BU13" s="5">
        <v>196.26</v>
      </c>
      <c r="BV13" s="5">
        <v>192.6</v>
      </c>
      <c r="BW13" s="5">
        <v>397.2</v>
      </c>
      <c r="BX13" s="5">
        <v>402.2</v>
      </c>
      <c r="BY13" s="5">
        <v>406</v>
      </c>
      <c r="BZ13" s="5">
        <v>407.6</v>
      </c>
      <c r="CA13" s="5">
        <v>406.8</v>
      </c>
      <c r="CB13" s="5">
        <v>410.3</v>
      </c>
      <c r="CC13" s="5">
        <v>580.9</v>
      </c>
      <c r="CD13" s="5">
        <v>536.8</v>
      </c>
      <c r="CE13" s="5">
        <v>612.7</v>
      </c>
      <c r="CF13" s="5">
        <v>74.825</v>
      </c>
      <c r="CG13" s="5">
        <v>77.367</v>
      </c>
      <c r="CH13" s="5">
        <v>75.48</v>
      </c>
      <c r="CI13" s="5">
        <v>75.541</v>
      </c>
      <c r="CJ13" s="5">
        <v>81.165</v>
      </c>
      <c r="CK13" s="5">
        <v>168.552</v>
      </c>
      <c r="CL13" s="5"/>
      <c r="CM13" s="5"/>
      <c r="CN13" s="5"/>
      <c r="CO13" s="5"/>
      <c r="CP13" s="5"/>
      <c r="CQ13" s="5"/>
      <c r="CR13" s="5"/>
      <c r="CS13" s="5"/>
      <c r="CT13" s="5"/>
      <c r="CU13" s="5"/>
      <c r="CV13" s="5"/>
      <c r="CW13" s="5"/>
      <c r="CX13" s="5"/>
      <c r="CY13" s="5"/>
      <c r="CZ13" s="5"/>
      <c r="DA13" s="5"/>
      <c r="DB13" s="5"/>
      <c r="DC13" s="5"/>
      <c r="DD13" s="5"/>
      <c r="DE13" s="5"/>
      <c r="DF13" s="5"/>
      <c r="DG13" s="5"/>
      <c r="DH13" s="5"/>
      <c r="DI13" s="5"/>
      <c r="DJ13" s="5"/>
      <c r="DK13" s="5"/>
      <c r="DL13" s="5"/>
      <c r="DM13" s="5"/>
      <c r="DN13" s="5"/>
      <c r="DO13" s="5"/>
      <c r="DP13" s="5"/>
      <c r="DQ13" s="5"/>
      <c r="DR13" s="5"/>
      <c r="DS13" s="5"/>
      <c r="DT13" s="5"/>
      <c r="DU13" s="5"/>
      <c r="DV13" s="5"/>
      <c r="DW13" s="5"/>
      <c r="DX13" s="5"/>
      <c r="DY13" s="5"/>
      <c r="DZ13" s="5"/>
      <c r="EA13" s="5"/>
      <c r="EB13" s="5"/>
      <c r="EC13" s="5"/>
      <c r="ED13" s="5"/>
      <c r="EE13" s="5"/>
      <c r="EF13" s="5"/>
      <c r="EG13" s="5"/>
      <c r="EH13" s="5"/>
      <c r="EI13" s="5"/>
      <c r="EJ13" s="5"/>
      <c r="EK13" s="5"/>
      <c r="EL13" s="5"/>
      <c r="EM13" s="5"/>
      <c r="EN13" s="5"/>
      <c r="EO13" s="5"/>
      <c r="EP13" s="5"/>
      <c r="EQ13" s="5"/>
      <c r="ER13" s="5"/>
      <c r="ES13" s="5"/>
      <c r="ET13" s="5"/>
      <c r="EU13" s="5"/>
      <c r="EV13" s="5"/>
      <c r="EW13" s="5"/>
      <c r="EX13" s="5"/>
      <c r="EY13" s="5"/>
      <c r="EZ13" s="5"/>
      <c r="FA13" s="5"/>
      <c r="FB13" s="5"/>
      <c r="FC13" s="5"/>
      <c r="FD13" s="5"/>
      <c r="FE13" s="5"/>
      <c r="FF13" s="5"/>
      <c r="FG13" s="5"/>
      <c r="FH13" s="5"/>
      <c r="FI13" s="5"/>
      <c r="FJ13" s="5"/>
      <c r="FK13" s="5"/>
    </row>
    <row r="14" spans="1:167" s="4" customFormat="1" ht="12.75" customHeight="1">
      <c r="A14" s="23" t="s">
        <v>378</v>
      </c>
      <c r="B14" s="23"/>
      <c r="C14" s="23"/>
      <c r="D14" s="23"/>
      <c r="E14" s="5">
        <v>111.34</v>
      </c>
      <c r="F14" s="5">
        <v>111.61</v>
      </c>
      <c r="G14" s="5">
        <v>116.46</v>
      </c>
      <c r="H14" s="5">
        <v>137.464</v>
      </c>
      <c r="I14" s="5">
        <v>143.43</v>
      </c>
      <c r="J14" s="5">
        <v>139.646</v>
      </c>
      <c r="K14" s="5">
        <v>288.23</v>
      </c>
      <c r="L14" s="5">
        <v>292.88</v>
      </c>
      <c r="M14" s="5">
        <v>298.667</v>
      </c>
      <c r="N14" s="5">
        <v>301.147</v>
      </c>
      <c r="O14" s="5">
        <v>304.69</v>
      </c>
      <c r="P14" s="5">
        <v>25.04</v>
      </c>
      <c r="Q14" s="5">
        <v>25.6</v>
      </c>
      <c r="R14" s="5">
        <v>26.05</v>
      </c>
      <c r="S14" s="5">
        <v>26.746</v>
      </c>
      <c r="T14" s="5">
        <v>265.82</v>
      </c>
      <c r="U14" s="5">
        <v>267.24</v>
      </c>
      <c r="V14" s="5">
        <v>270.75</v>
      </c>
      <c r="W14" s="5">
        <v>271.245</v>
      </c>
      <c r="X14" s="5">
        <v>261.394</v>
      </c>
      <c r="Y14" s="5">
        <v>257.204</v>
      </c>
      <c r="Z14" s="5">
        <v>90.86</v>
      </c>
      <c r="AA14" s="5">
        <v>89.136</v>
      </c>
      <c r="AB14" s="5">
        <v>88.296</v>
      </c>
      <c r="AC14" s="5">
        <v>86.175</v>
      </c>
      <c r="AD14" s="5">
        <v>62.03</v>
      </c>
      <c r="AE14" s="5">
        <v>68.96</v>
      </c>
      <c r="AF14" s="5">
        <v>73.02</v>
      </c>
      <c r="AG14" s="5">
        <v>74.87</v>
      </c>
      <c r="AH14" s="5">
        <v>75.877</v>
      </c>
      <c r="AI14" s="5">
        <v>75.877</v>
      </c>
      <c r="AJ14" s="5">
        <v>75.877</v>
      </c>
      <c r="AK14" s="5">
        <v>75.877</v>
      </c>
      <c r="AL14" s="5">
        <v>75.892</v>
      </c>
      <c r="AM14" s="5">
        <v>51</v>
      </c>
      <c r="AN14" s="5">
        <v>52.15</v>
      </c>
      <c r="AO14" s="5">
        <v>52.29</v>
      </c>
      <c r="AP14" s="5">
        <v>52.224</v>
      </c>
      <c r="AQ14" s="5">
        <v>50.616</v>
      </c>
      <c r="AR14" s="5">
        <v>194.951</v>
      </c>
      <c r="AS14" s="5">
        <v>195.937</v>
      </c>
      <c r="AT14" s="5">
        <v>75</v>
      </c>
      <c r="AU14" s="5">
        <v>75.52</v>
      </c>
      <c r="AV14" s="5">
        <v>75.872</v>
      </c>
      <c r="AW14" s="5">
        <v>76.6</v>
      </c>
      <c r="AX14" s="5">
        <v>77.68</v>
      </c>
      <c r="AY14" s="5">
        <v>2342</v>
      </c>
      <c r="AZ14" s="5">
        <v>2352</v>
      </c>
      <c r="BA14" s="5">
        <v>2353</v>
      </c>
      <c r="BB14" s="5">
        <v>2344</v>
      </c>
      <c r="BC14" s="5">
        <v>2289</v>
      </c>
      <c r="BD14" s="5">
        <v>52.72</v>
      </c>
      <c r="BE14" s="5">
        <v>57.044</v>
      </c>
      <c r="BF14" s="5">
        <v>57.357</v>
      </c>
      <c r="BG14" s="5">
        <v>106.174</v>
      </c>
      <c r="BH14" s="5">
        <v>107.439</v>
      </c>
      <c r="BI14" s="5">
        <v>106.942</v>
      </c>
      <c r="BJ14" s="5">
        <v>101.671</v>
      </c>
      <c r="BK14" s="5">
        <v>51.728</v>
      </c>
      <c r="BL14" s="5">
        <v>52.786</v>
      </c>
      <c r="BM14" s="5">
        <f>BL13</f>
        <v>53.692</v>
      </c>
      <c r="BN14" s="5">
        <v>54.53</v>
      </c>
      <c r="BO14" s="5">
        <v>25.924</v>
      </c>
      <c r="BP14" s="5">
        <v>26.25</v>
      </c>
      <c r="BQ14" s="5">
        <v>6368</v>
      </c>
      <c r="BR14" s="5">
        <v>6361</v>
      </c>
      <c r="BS14" s="5">
        <v>6241</v>
      </c>
      <c r="BT14" s="5">
        <v>7185.6</v>
      </c>
      <c r="BU14" s="5">
        <v>106.86</v>
      </c>
      <c r="BV14" s="5">
        <v>196.26</v>
      </c>
      <c r="BW14" s="5">
        <v>192.6</v>
      </c>
      <c r="BX14" s="5">
        <v>397.2</v>
      </c>
      <c r="BY14" s="5">
        <v>402.2</v>
      </c>
      <c r="BZ14" s="5">
        <v>406</v>
      </c>
      <c r="CA14" s="5">
        <v>407.6</v>
      </c>
      <c r="CB14" s="5">
        <v>406.8</v>
      </c>
      <c r="CC14" s="5">
        <v>561.8</v>
      </c>
      <c r="CD14" s="5">
        <v>580.9</v>
      </c>
      <c r="CE14" s="5">
        <v>536.8</v>
      </c>
      <c r="CF14" s="5">
        <v>74.872</v>
      </c>
      <c r="CG14" s="5">
        <v>74.825</v>
      </c>
      <c r="CH14" s="5">
        <v>77.367</v>
      </c>
      <c r="CI14" s="5">
        <v>75.48</v>
      </c>
      <c r="CJ14" s="5">
        <v>75.541</v>
      </c>
      <c r="CK14" s="5">
        <v>162.33</v>
      </c>
      <c r="CL14" s="5"/>
      <c r="CM14" s="5"/>
      <c r="CN14" s="5"/>
      <c r="CO14" s="5"/>
      <c r="CP14" s="5"/>
      <c r="CQ14" s="5"/>
      <c r="CR14" s="5"/>
      <c r="CS14" s="5"/>
      <c r="CT14" s="5"/>
      <c r="CU14" s="5"/>
      <c r="CV14" s="5"/>
      <c r="CW14" s="5"/>
      <c r="CX14" s="5"/>
      <c r="CY14" s="5"/>
      <c r="CZ14" s="5"/>
      <c r="DA14" s="5"/>
      <c r="DB14" s="5"/>
      <c r="DC14" s="5"/>
      <c r="DD14" s="5"/>
      <c r="DE14" s="5"/>
      <c r="DF14" s="5"/>
      <c r="DG14" s="5"/>
      <c r="DH14" s="5"/>
      <c r="DI14" s="5"/>
      <c r="DJ14" s="5"/>
      <c r="DK14" s="5"/>
      <c r="DL14" s="5"/>
      <c r="DM14" s="5"/>
      <c r="DN14" s="5"/>
      <c r="DO14" s="5"/>
      <c r="DP14" s="5"/>
      <c r="DQ14" s="5"/>
      <c r="DR14" s="5"/>
      <c r="DS14" s="5"/>
      <c r="DT14" s="5"/>
      <c r="DU14" s="5"/>
      <c r="DV14" s="5"/>
      <c r="DW14" s="5"/>
      <c r="DX14" s="5"/>
      <c r="DY14" s="5"/>
      <c r="DZ14" s="5"/>
      <c r="EA14" s="5"/>
      <c r="EB14" s="5"/>
      <c r="EC14" s="5"/>
      <c r="ED14" s="5"/>
      <c r="EE14" s="5"/>
      <c r="EF14" s="5"/>
      <c r="EG14" s="5"/>
      <c r="EH14" s="5"/>
      <c r="EI14" s="5"/>
      <c r="EJ14" s="5"/>
      <c r="EK14" s="5"/>
      <c r="EL14" s="5"/>
      <c r="EM14" s="5"/>
      <c r="EN14" s="5"/>
      <c r="EO14" s="5"/>
      <c r="EP14" s="5"/>
      <c r="EQ14" s="5"/>
      <c r="ER14" s="5"/>
      <c r="ES14" s="5"/>
      <c r="ET14" s="5"/>
      <c r="EU14" s="5"/>
      <c r="EV14" s="5"/>
      <c r="EW14" s="5"/>
      <c r="EX14" s="5"/>
      <c r="EY14" s="5"/>
      <c r="EZ14" s="5"/>
      <c r="FA14" s="5"/>
      <c r="FB14" s="5"/>
      <c r="FC14" s="5"/>
      <c r="FD14" s="5"/>
      <c r="FE14" s="5"/>
      <c r="FF14" s="5"/>
      <c r="FG14" s="5"/>
      <c r="FH14" s="5"/>
      <c r="FI14" s="5"/>
      <c r="FJ14" s="5"/>
      <c r="FK14" s="5"/>
    </row>
    <row r="15" spans="1:11" ht="9.75" customHeight="1">
      <c r="A15" s="3" t="s">
        <v>323</v>
      </c>
      <c r="B15" s="102"/>
      <c r="C15" s="102"/>
      <c r="D15" s="102"/>
      <c r="K15" t="s">
        <v>273</v>
      </c>
    </row>
    <row r="16" spans="1:167" s="4" customFormat="1" ht="12.75" customHeight="1">
      <c r="A16" s="23" t="s">
        <v>450</v>
      </c>
      <c r="B16" s="23"/>
      <c r="C16" s="23"/>
      <c r="D16" s="23"/>
      <c r="E16" s="5">
        <v>44.52</v>
      </c>
      <c r="F16" s="5">
        <v>242.46</v>
      </c>
      <c r="G16" s="5">
        <v>33.81</v>
      </c>
      <c r="H16" s="5">
        <v>51.17</v>
      </c>
      <c r="I16" s="5">
        <v>76.899</v>
      </c>
      <c r="J16" s="5">
        <v>62.685</v>
      </c>
      <c r="K16" s="5">
        <v>239.33</v>
      </c>
      <c r="L16" s="5">
        <v>429.5</v>
      </c>
      <c r="M16" s="5">
        <v>616.597</v>
      </c>
      <c r="N16" s="5">
        <v>866.595</v>
      </c>
      <c r="O16" s="5">
        <v>851.447</v>
      </c>
      <c r="P16" s="5">
        <v>12.77</v>
      </c>
      <c r="Q16" s="5">
        <v>28.193</v>
      </c>
      <c r="R16" s="5">
        <v>33.899</v>
      </c>
      <c r="S16" s="5">
        <v>42.472</v>
      </c>
      <c r="T16" s="5">
        <v>247.74</v>
      </c>
      <c r="U16" s="5">
        <v>287.72</v>
      </c>
      <c r="V16" s="5">
        <v>185.27</v>
      </c>
      <c r="W16" s="5">
        <v>262.987</v>
      </c>
      <c r="X16" s="5">
        <v>169.273</v>
      </c>
      <c r="Y16" s="5">
        <v>115.668</v>
      </c>
      <c r="Z16" s="5">
        <v>394.38</v>
      </c>
      <c r="AA16" s="5">
        <v>504.614</v>
      </c>
      <c r="AB16" s="5">
        <v>562.36</v>
      </c>
      <c r="AC16" s="5">
        <v>603.623</v>
      </c>
      <c r="AD16" s="5">
        <v>92.123</v>
      </c>
      <c r="AE16" s="5">
        <v>89.552</v>
      </c>
      <c r="AF16" s="5">
        <v>123.142</v>
      </c>
      <c r="AG16" s="5">
        <v>176.866</v>
      </c>
      <c r="AH16" s="5">
        <v>23.738</v>
      </c>
      <c r="AI16" s="5">
        <v>68.522</v>
      </c>
      <c r="AJ16" s="5">
        <v>51.358</v>
      </c>
      <c r="AK16" s="5">
        <v>70.892</v>
      </c>
      <c r="AL16" s="5">
        <v>38.999</v>
      </c>
      <c r="AM16" s="5">
        <v>79.305</v>
      </c>
      <c r="AN16" s="5">
        <v>130.836</v>
      </c>
      <c r="AO16" s="5">
        <v>169.262</v>
      </c>
      <c r="AP16" s="5">
        <f>78.58+19.524</f>
        <v>98.104</v>
      </c>
      <c r="AQ16" s="5">
        <v>76.023</v>
      </c>
      <c r="AR16" s="5">
        <v>162.668</v>
      </c>
      <c r="AS16" s="5">
        <v>516.127</v>
      </c>
      <c r="AT16" s="5">
        <v>138.44</v>
      </c>
      <c r="AU16" s="5">
        <v>205.64</v>
      </c>
      <c r="AV16" s="5">
        <v>215.6508</v>
      </c>
      <c r="AW16" s="5">
        <v>393.60665</v>
      </c>
      <c r="AX16" s="5">
        <v>494.88</v>
      </c>
      <c r="AY16" s="5">
        <v>177</v>
      </c>
      <c r="AZ16" s="5">
        <v>2546</v>
      </c>
      <c r="BA16" s="5">
        <v>2253</v>
      </c>
      <c r="BB16" s="5">
        <v>2852</v>
      </c>
      <c r="BC16" s="5">
        <v>2165</v>
      </c>
      <c r="BD16" s="5">
        <v>36.198</v>
      </c>
      <c r="BE16" s="5">
        <v>40.55</v>
      </c>
      <c r="BF16" s="5">
        <v>25.357</v>
      </c>
      <c r="BG16" s="5">
        <v>8.35</v>
      </c>
      <c r="BH16" s="5">
        <v>1.581</v>
      </c>
      <c r="BI16" s="5">
        <v>9.815</v>
      </c>
      <c r="BJ16" s="5">
        <v>225.789</v>
      </c>
      <c r="BK16" s="5">
        <v>15.041</v>
      </c>
      <c r="BL16" s="5">
        <v>29.333</v>
      </c>
      <c r="BM16" s="5">
        <v>21.094</v>
      </c>
      <c r="BN16" s="5">
        <v>69.028</v>
      </c>
      <c r="BO16" s="5">
        <v>50.478</v>
      </c>
      <c r="BP16" s="5">
        <v>71.409</v>
      </c>
      <c r="BQ16" s="5">
        <v>8615</v>
      </c>
      <c r="BR16" s="5">
        <v>12551</v>
      </c>
      <c r="BS16" s="5">
        <v>11952</v>
      </c>
      <c r="BT16" s="5">
        <v>19893</v>
      </c>
      <c r="BU16" s="5">
        <v>351.07</v>
      </c>
      <c r="BV16" s="5">
        <v>142.21</v>
      </c>
      <c r="BW16" s="5">
        <v>83.5</v>
      </c>
      <c r="BX16" s="5">
        <v>54</v>
      </c>
      <c r="BY16" s="5">
        <v>50.1</v>
      </c>
      <c r="BZ16" s="5">
        <v>37.8</v>
      </c>
      <c r="CA16" s="5">
        <v>65.9</v>
      </c>
      <c r="CB16" s="5">
        <v>349.4</v>
      </c>
      <c r="CC16" s="5">
        <v>1045.6</v>
      </c>
      <c r="CD16" s="5">
        <v>1379.4</v>
      </c>
      <c r="CE16" s="5">
        <v>1040.9</v>
      </c>
      <c r="CF16" s="5">
        <v>161.86</v>
      </c>
      <c r="CG16" s="5">
        <v>182.84</v>
      </c>
      <c r="CH16" s="5">
        <v>102.337</v>
      </c>
      <c r="CI16" s="5">
        <v>425.251</v>
      </c>
      <c r="CJ16" s="5">
        <v>580.863</v>
      </c>
      <c r="CK16" s="5">
        <v>689.219</v>
      </c>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row>
    <row r="17" spans="1:167" s="4" customFormat="1" ht="12.75" customHeight="1">
      <c r="A17" s="23" t="s">
        <v>451</v>
      </c>
      <c r="B17" s="23"/>
      <c r="C17" s="23"/>
      <c r="D17" s="23"/>
      <c r="E17" s="5">
        <v>28.58</v>
      </c>
      <c r="F17" s="5">
        <v>44.52</v>
      </c>
      <c r="G17" s="5">
        <v>242.46</v>
      </c>
      <c r="H17" s="5">
        <v>33.814</v>
      </c>
      <c r="I17" s="5">
        <v>51.17</v>
      </c>
      <c r="J17" s="5">
        <v>76.899</v>
      </c>
      <c r="K17" s="5">
        <v>144.03</v>
      </c>
      <c r="L17" s="5">
        <v>239.33</v>
      </c>
      <c r="M17" s="5">
        <v>429.496</v>
      </c>
      <c r="N17" s="5">
        <v>616.597</v>
      </c>
      <c r="O17" s="5">
        <v>866.595</v>
      </c>
      <c r="P17" s="5">
        <v>8.599</v>
      </c>
      <c r="Q17" s="5">
        <v>12.77</v>
      </c>
      <c r="R17" s="5">
        <v>28.193</v>
      </c>
      <c r="S17" s="5">
        <v>33.899</v>
      </c>
      <c r="T17" s="5">
        <v>192.16</v>
      </c>
      <c r="U17" s="5">
        <v>247.74</v>
      </c>
      <c r="V17" s="5">
        <v>287.72</v>
      </c>
      <c r="W17" s="5">
        <v>185.27</v>
      </c>
      <c r="X17" s="5">
        <v>262.987</v>
      </c>
      <c r="Y17" s="5">
        <v>169.273</v>
      </c>
      <c r="Z17" s="5">
        <v>202.62</v>
      </c>
      <c r="AA17" s="5">
        <v>394.381</v>
      </c>
      <c r="AB17" s="5">
        <v>504.614</v>
      </c>
      <c r="AC17" s="5">
        <v>562.36</v>
      </c>
      <c r="AD17" s="5">
        <v>47.1</v>
      </c>
      <c r="AE17" s="5">
        <v>84.5</v>
      </c>
      <c r="AF17" s="5">
        <v>88.947</v>
      </c>
      <c r="AG17" s="5">
        <v>123.142</v>
      </c>
      <c r="AH17" s="5">
        <v>27.849</v>
      </c>
      <c r="AI17" s="5">
        <v>23.738</v>
      </c>
      <c r="AJ17" s="5">
        <v>68.52</v>
      </c>
      <c r="AK17" s="5">
        <v>51.358</v>
      </c>
      <c r="AL17" s="5">
        <v>70.892</v>
      </c>
      <c r="AM17" s="5">
        <v>62.333</v>
      </c>
      <c r="AN17" s="5">
        <v>79.305</v>
      </c>
      <c r="AO17" s="5">
        <v>130.836</v>
      </c>
      <c r="AP17" s="5">
        <v>169.262</v>
      </c>
      <c r="AQ17" s="5">
        <f>AP16</f>
        <v>98.104</v>
      </c>
      <c r="AR17" s="5">
        <v>227.2</v>
      </c>
      <c r="AS17" s="5">
        <v>162.668</v>
      </c>
      <c r="AT17" s="5">
        <v>94.73</v>
      </c>
      <c r="AU17" s="5">
        <v>138.44</v>
      </c>
      <c r="AV17" s="5">
        <v>205.64373</v>
      </c>
      <c r="AW17" s="5">
        <f>168.834+46.816</f>
        <v>215.65</v>
      </c>
      <c r="AX17" s="5">
        <v>393.60665</v>
      </c>
      <c r="AY17" s="5">
        <v>170</v>
      </c>
      <c r="AZ17" s="5">
        <v>177</v>
      </c>
      <c r="BA17" s="5">
        <v>2546</v>
      </c>
      <c r="BB17" s="5">
        <v>2253</v>
      </c>
      <c r="BC17" s="5">
        <v>2852</v>
      </c>
      <c r="BD17" s="5">
        <v>24.136</v>
      </c>
      <c r="BE17" s="5">
        <v>36.198</v>
      </c>
      <c r="BF17" s="5">
        <v>40.55</v>
      </c>
      <c r="BG17" s="5">
        <v>3.201</v>
      </c>
      <c r="BH17" s="5">
        <v>8.35</v>
      </c>
      <c r="BI17" s="5">
        <v>1.581</v>
      </c>
      <c r="BJ17" s="5">
        <v>9.815</v>
      </c>
      <c r="BK17" s="5">
        <v>9.204</v>
      </c>
      <c r="BL17" s="5">
        <v>15.041</v>
      </c>
      <c r="BM17" s="5">
        <f>BL16</f>
        <v>29.333</v>
      </c>
      <c r="BN17" s="5">
        <v>21.094</v>
      </c>
      <c r="BO17" s="5">
        <v>42.889</v>
      </c>
      <c r="BP17" s="5">
        <v>50.478</v>
      </c>
      <c r="BQ17" s="5">
        <v>6863</v>
      </c>
      <c r="BR17" s="5">
        <v>8615</v>
      </c>
      <c r="BS17" s="5">
        <v>12551</v>
      </c>
      <c r="BT17" s="5">
        <v>11952</v>
      </c>
      <c r="BU17" s="5">
        <v>367.57</v>
      </c>
      <c r="BV17" s="5">
        <v>351.07</v>
      </c>
      <c r="BW17" s="5">
        <v>138.6</v>
      </c>
      <c r="BX17" s="5">
        <v>83.5</v>
      </c>
      <c r="BY17" s="5">
        <v>54</v>
      </c>
      <c r="BZ17" s="5">
        <v>50.1</v>
      </c>
      <c r="CA17" s="5">
        <v>37.8</v>
      </c>
      <c r="CB17" s="5">
        <v>65.9</v>
      </c>
      <c r="CC17" s="5">
        <v>790.1</v>
      </c>
      <c r="CD17" s="5">
        <v>1045.6</v>
      </c>
      <c r="CE17" s="5">
        <v>1379.4</v>
      </c>
      <c r="CF17" s="5">
        <v>96.48</v>
      </c>
      <c r="CG17" s="5">
        <v>161.86</v>
      </c>
      <c r="CH17" s="5">
        <v>182.84</v>
      </c>
      <c r="CI17" s="5">
        <v>102.337</v>
      </c>
      <c r="CJ17" s="5">
        <v>425.251</v>
      </c>
      <c r="CK17" s="5">
        <v>580.863</v>
      </c>
      <c r="CL17" s="5"/>
      <c r="CM17" s="5"/>
      <c r="CN17" s="5"/>
      <c r="CO17" s="5"/>
      <c r="CP17" s="5"/>
      <c r="CQ17" s="5"/>
      <c r="CR17" s="5"/>
      <c r="CS17" s="5"/>
      <c r="CT17" s="5"/>
      <c r="CU17" s="5"/>
      <c r="CV17" s="5"/>
      <c r="CW17" s="5"/>
      <c r="CX17" s="5"/>
      <c r="CY17" s="5"/>
      <c r="CZ17" s="5"/>
      <c r="DA17" s="5"/>
      <c r="DB17" s="5"/>
      <c r="DC17" s="5"/>
      <c r="DD17" s="5"/>
      <c r="DE17" s="5"/>
      <c r="DF17" s="5"/>
      <c r="DG17" s="5"/>
      <c r="DH17" s="5"/>
      <c r="DI17" s="5"/>
      <c r="DJ17" s="5"/>
      <c r="DK17" s="5"/>
      <c r="DL17" s="5"/>
      <c r="DM17" s="5"/>
      <c r="DN17" s="5"/>
      <c r="DO17" s="5"/>
      <c r="DP17" s="5"/>
      <c r="DQ17" s="5"/>
      <c r="DR17" s="5"/>
      <c r="DS17" s="5"/>
      <c r="DT17" s="5"/>
      <c r="DU17" s="5"/>
      <c r="DV17" s="5"/>
      <c r="DW17" s="5"/>
      <c r="DX17" s="5"/>
      <c r="DY17" s="5"/>
      <c r="DZ17" s="5"/>
      <c r="EA17" s="5"/>
      <c r="EB17" s="5"/>
      <c r="EC17" s="5"/>
      <c r="ED17" s="5"/>
      <c r="EE17" s="5"/>
      <c r="EF17" s="5"/>
      <c r="EG17" s="5"/>
      <c r="EH17" s="5"/>
      <c r="EI17" s="5"/>
      <c r="EJ17" s="5"/>
      <c r="EK17" s="5"/>
      <c r="EL17" s="5"/>
      <c r="EM17" s="5"/>
      <c r="EN17" s="5"/>
      <c r="EO17" s="5"/>
      <c r="EP17" s="5"/>
      <c r="EQ17" s="5"/>
      <c r="ER17" s="5"/>
      <c r="ES17" s="5"/>
      <c r="ET17" s="5"/>
      <c r="EU17" s="5"/>
      <c r="EV17" s="5"/>
      <c r="EW17" s="5"/>
      <c r="EX17" s="5"/>
      <c r="EY17" s="5"/>
      <c r="EZ17" s="5"/>
      <c r="FA17" s="5"/>
      <c r="FB17" s="5"/>
      <c r="FC17" s="5"/>
      <c r="FD17" s="5"/>
      <c r="FE17" s="5"/>
      <c r="FF17" s="5"/>
      <c r="FG17" s="5"/>
      <c r="FH17" s="5"/>
      <c r="FI17" s="5"/>
      <c r="FJ17" s="5"/>
      <c r="FK17" s="5"/>
    </row>
    <row r="18" spans="1:167" s="4" customFormat="1" ht="12.75" customHeight="1">
      <c r="A18" s="23" t="s">
        <v>321</v>
      </c>
      <c r="B18" s="23"/>
      <c r="C18" s="23"/>
      <c r="D18" s="23"/>
      <c r="E18" s="5">
        <v>579.67</v>
      </c>
      <c r="F18" s="5">
        <v>472.04</v>
      </c>
      <c r="G18" s="5">
        <v>736.47</v>
      </c>
      <c r="H18" s="5">
        <v>835.478</v>
      </c>
      <c r="I18" s="5">
        <v>873.471</v>
      </c>
      <c r="J18" s="5">
        <v>1061.59</v>
      </c>
      <c r="K18" s="5">
        <v>0</v>
      </c>
      <c r="L18" s="5">
        <v>0</v>
      </c>
      <c r="M18" s="5">
        <v>0</v>
      </c>
      <c r="N18" s="5">
        <v>0</v>
      </c>
      <c r="O18" s="5">
        <v>0</v>
      </c>
      <c r="P18" s="5">
        <v>26.738</v>
      </c>
      <c r="Q18" s="5">
        <v>22.564</v>
      </c>
      <c r="R18" s="5">
        <v>27.937</v>
      </c>
      <c r="S18" s="5">
        <v>26.182</v>
      </c>
      <c r="T18" s="5">
        <v>249.79</v>
      </c>
      <c r="U18" s="5">
        <v>324.85</v>
      </c>
      <c r="V18" s="5">
        <v>365.15</v>
      </c>
      <c r="W18" s="5">
        <v>418.095</v>
      </c>
      <c r="X18" s="5">
        <v>465.949</v>
      </c>
      <c r="Y18" s="5">
        <v>479.745</v>
      </c>
      <c r="Z18" s="5">
        <v>318.41</v>
      </c>
      <c r="AA18" s="5">
        <v>333.084</v>
      </c>
      <c r="AB18" s="5">
        <v>444</v>
      </c>
      <c r="AC18" s="5">
        <v>580.035</v>
      </c>
      <c r="AD18" s="5">
        <v>30.378</v>
      </c>
      <c r="AE18" s="5">
        <v>40.641</v>
      </c>
      <c r="AF18" s="5">
        <v>52.196</v>
      </c>
      <c r="AG18" s="5">
        <v>57.968</v>
      </c>
      <c r="AH18" s="5">
        <v>106.12</v>
      </c>
      <c r="AI18" s="5">
        <v>101.356</v>
      </c>
      <c r="AJ18" s="5">
        <v>105.553</v>
      </c>
      <c r="AK18" s="5">
        <v>128.756</v>
      </c>
      <c r="AL18" s="5">
        <v>162.5</v>
      </c>
      <c r="AM18" s="5">
        <v>33.216</v>
      </c>
      <c r="AN18" s="5">
        <v>31.918</v>
      </c>
      <c r="AO18" s="5">
        <v>35.704</v>
      </c>
      <c r="AP18" s="5">
        <v>45.935</v>
      </c>
      <c r="AQ18" s="5">
        <v>54.029</v>
      </c>
      <c r="AR18" s="5">
        <v>417.521</v>
      </c>
      <c r="AS18" s="5">
        <v>437.764</v>
      </c>
      <c r="AT18" s="5">
        <v>35.61</v>
      </c>
      <c r="AU18" s="5">
        <v>31.99</v>
      </c>
      <c r="AV18" s="5">
        <v>35.89038</v>
      </c>
      <c r="AW18" s="5">
        <v>58.955823</v>
      </c>
      <c r="AX18" s="5">
        <v>56.09233</v>
      </c>
      <c r="AY18" s="5">
        <v>835</v>
      </c>
      <c r="AZ18" s="5">
        <v>920</v>
      </c>
      <c r="BA18" s="5">
        <v>1072</v>
      </c>
      <c r="BB18" s="5">
        <v>1097</v>
      </c>
      <c r="BC18" s="5">
        <v>1499</v>
      </c>
      <c r="BD18" s="5">
        <f>40.356+0.956</f>
        <v>41.312000000000005</v>
      </c>
      <c r="BE18" s="5">
        <v>39.266</v>
      </c>
      <c r="BF18" s="5">
        <v>58.904</v>
      </c>
      <c r="BG18" s="5">
        <v>143.84</v>
      </c>
      <c r="BH18" s="5">
        <v>142.74</v>
      </c>
      <c r="BI18" s="5">
        <v>151.194</v>
      </c>
      <c r="BJ18" s="5">
        <v>137.891</v>
      </c>
      <c r="BK18" s="5">
        <v>41.486</v>
      </c>
      <c r="BL18" s="5">
        <v>45.421</v>
      </c>
      <c r="BM18" s="5">
        <v>52.235</v>
      </c>
      <c r="BN18" s="5">
        <v>60.928</v>
      </c>
      <c r="BO18" s="5">
        <v>0</v>
      </c>
      <c r="BP18" s="5">
        <v>0</v>
      </c>
      <c r="BQ18" s="5">
        <v>4798</v>
      </c>
      <c r="BR18" s="5">
        <v>5785</v>
      </c>
      <c r="BS18" s="5">
        <v>8636</v>
      </c>
      <c r="BT18" s="5">
        <v>9367</v>
      </c>
      <c r="BU18" s="5">
        <v>176.21</v>
      </c>
      <c r="BV18" s="5">
        <v>425.61</v>
      </c>
      <c r="BW18" s="5">
        <v>377.7</v>
      </c>
      <c r="BX18" s="5">
        <v>343.7</v>
      </c>
      <c r="BY18" s="5">
        <v>332.1</v>
      </c>
      <c r="BZ18" s="5">
        <v>406.7</v>
      </c>
      <c r="CA18" s="5">
        <v>498.6</v>
      </c>
      <c r="CB18" s="5">
        <v>751.1</v>
      </c>
      <c r="CC18" s="5">
        <f>855.8+218.9</f>
        <v>1074.7</v>
      </c>
      <c r="CD18" s="5">
        <f>1031.8+300.6</f>
        <v>1332.4</v>
      </c>
      <c r="CE18" s="5">
        <v>1874.3</v>
      </c>
      <c r="CF18" s="5">
        <v>113.03</v>
      </c>
      <c r="CG18" s="5">
        <v>74.481</v>
      </c>
      <c r="CH18" s="5">
        <v>95.503</v>
      </c>
      <c r="CI18" s="5">
        <v>113.633</v>
      </c>
      <c r="CJ18" s="5">
        <v>146.212</v>
      </c>
      <c r="CK18" s="5">
        <v>185.62</v>
      </c>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row>
    <row r="19" spans="1:167" s="4" customFormat="1" ht="12.75" customHeight="1">
      <c r="A19" s="23" t="s">
        <v>322</v>
      </c>
      <c r="B19" s="23"/>
      <c r="C19" s="23"/>
      <c r="D19" s="23"/>
      <c r="E19" s="5">
        <v>320.12</v>
      </c>
      <c r="F19" s="5">
        <v>399.85</v>
      </c>
      <c r="G19" s="5">
        <v>472.04</v>
      </c>
      <c r="H19" s="5">
        <v>736.471</v>
      </c>
      <c r="I19" s="5">
        <v>835.478</v>
      </c>
      <c r="J19" s="5">
        <v>873.451</v>
      </c>
      <c r="K19" s="5">
        <v>0</v>
      </c>
      <c r="L19" s="5">
        <v>0</v>
      </c>
      <c r="M19" s="5">
        <v>0</v>
      </c>
      <c r="N19" s="5">
        <v>0</v>
      </c>
      <c r="O19" s="5">
        <v>0</v>
      </c>
      <c r="P19" s="5">
        <v>23.945</v>
      </c>
      <c r="Q19" s="5">
        <v>26.738</v>
      </c>
      <c r="R19" s="5">
        <v>22.564</v>
      </c>
      <c r="S19" s="5">
        <v>27.937</v>
      </c>
      <c r="T19" s="5">
        <v>223.61</v>
      </c>
      <c r="U19" s="5">
        <v>249.79</v>
      </c>
      <c r="V19" s="5">
        <v>324.85</v>
      </c>
      <c r="W19" s="5">
        <v>365.148</v>
      </c>
      <c r="X19" s="5">
        <v>418.095</v>
      </c>
      <c r="Y19" s="5">
        <v>465.949</v>
      </c>
      <c r="Z19" s="5">
        <v>337.42</v>
      </c>
      <c r="AA19" s="5">
        <v>318.405</v>
      </c>
      <c r="AB19" s="5">
        <v>333.084</v>
      </c>
      <c r="AC19" s="5">
        <v>444</v>
      </c>
      <c r="AD19" s="5">
        <v>22.5</v>
      </c>
      <c r="AE19" s="5">
        <v>30.378</v>
      </c>
      <c r="AF19" s="5">
        <v>40.641</v>
      </c>
      <c r="AG19" s="5">
        <v>52.196</v>
      </c>
      <c r="AH19" s="5">
        <v>84.564</v>
      </c>
      <c r="AI19" s="5">
        <v>106.12</v>
      </c>
      <c r="AJ19" s="5">
        <v>101.356</v>
      </c>
      <c r="AK19" s="5">
        <v>105.553</v>
      </c>
      <c r="AL19" s="5">
        <v>128.756</v>
      </c>
      <c r="AM19" s="5">
        <v>28.449</v>
      </c>
      <c r="AN19" s="5">
        <v>33.216</v>
      </c>
      <c r="AO19" s="5">
        <v>31.918</v>
      </c>
      <c r="AP19" s="5">
        <v>35.704</v>
      </c>
      <c r="AQ19" s="5">
        <v>45.935</v>
      </c>
      <c r="AR19" s="5">
        <v>339.74</v>
      </c>
      <c r="AS19" s="5">
        <v>417.521</v>
      </c>
      <c r="AT19" s="5">
        <v>30.66</v>
      </c>
      <c r="AU19" s="5">
        <v>35.61</v>
      </c>
      <c r="AV19" s="5">
        <v>31.994939</v>
      </c>
      <c r="AW19" s="5">
        <v>35.89038</v>
      </c>
      <c r="AX19" s="5">
        <v>58.955823</v>
      </c>
      <c r="AY19" s="5">
        <v>587</v>
      </c>
      <c r="AZ19" s="5">
        <v>835</v>
      </c>
      <c r="BA19" s="5">
        <v>920</v>
      </c>
      <c r="BB19" s="5">
        <v>1072</v>
      </c>
      <c r="BC19" s="5">
        <v>1097</v>
      </c>
      <c r="BD19" s="5">
        <f>31.693+0.777</f>
        <v>32.47</v>
      </c>
      <c r="BE19" s="5">
        <f>40.356+0.956</f>
        <v>41.312000000000005</v>
      </c>
      <c r="BF19" s="5">
        <v>39.266</v>
      </c>
      <c r="BG19" s="5">
        <v>116.838</v>
      </c>
      <c r="BH19" s="5">
        <v>143.84</v>
      </c>
      <c r="BI19" s="5">
        <v>142.74</v>
      </c>
      <c r="BJ19" s="5">
        <v>151.194</v>
      </c>
      <c r="BK19" s="5">
        <v>32.673</v>
      </c>
      <c r="BL19" s="5">
        <v>41.486</v>
      </c>
      <c r="BM19" s="5">
        <f>BL18</f>
        <v>45.421</v>
      </c>
      <c r="BN19" s="5">
        <v>52.235</v>
      </c>
      <c r="BO19" s="5">
        <v>0</v>
      </c>
      <c r="BP19" s="5">
        <v>0</v>
      </c>
      <c r="BQ19" s="5">
        <v>5489</v>
      </c>
      <c r="BR19" s="5">
        <v>4798</v>
      </c>
      <c r="BS19" s="5">
        <v>5785</v>
      </c>
      <c r="BT19" s="5">
        <v>8636</v>
      </c>
      <c r="BU19" s="5">
        <v>166.05</v>
      </c>
      <c r="BV19" s="5">
        <v>176.21</v>
      </c>
      <c r="BW19" s="5">
        <v>425.6</v>
      </c>
      <c r="BX19" s="5">
        <v>377.7</v>
      </c>
      <c r="BY19" s="5">
        <v>343.7</v>
      </c>
      <c r="BZ19" s="5">
        <v>332.1</v>
      </c>
      <c r="CA19" s="5">
        <v>406.7</v>
      </c>
      <c r="CB19" s="5">
        <v>498.6</v>
      </c>
      <c r="CC19" s="5">
        <v>817.6</v>
      </c>
      <c r="CD19" s="5">
        <v>1074.7</v>
      </c>
      <c r="CE19" s="5">
        <v>1332.4</v>
      </c>
      <c r="CF19" s="5">
        <v>87.47</v>
      </c>
      <c r="CG19" s="5">
        <v>113.03</v>
      </c>
      <c r="CH19" s="5">
        <v>74.481</v>
      </c>
      <c r="CI19" s="5">
        <v>95.503</v>
      </c>
      <c r="CJ19" s="5">
        <v>113.633</v>
      </c>
      <c r="CK19" s="5">
        <v>146.212</v>
      </c>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row>
    <row r="20" spans="1:167" s="4" customFormat="1" ht="12.75" customHeight="1">
      <c r="A20" s="23" t="s">
        <v>280</v>
      </c>
      <c r="B20" s="23"/>
      <c r="C20" s="23"/>
      <c r="D20" s="23"/>
      <c r="E20" s="5">
        <v>7.32</v>
      </c>
      <c r="F20" s="5">
        <v>8.59</v>
      </c>
      <c r="G20" s="5">
        <v>9.74</v>
      </c>
      <c r="H20" s="5">
        <v>6.245</v>
      </c>
      <c r="I20" s="5">
        <v>0</v>
      </c>
      <c r="J20" s="5">
        <v>0</v>
      </c>
      <c r="K20" s="5">
        <v>606.7</v>
      </c>
      <c r="L20" s="5">
        <v>753.97</v>
      </c>
      <c r="M20" s="5">
        <v>915.671</v>
      </c>
      <c r="N20" s="5">
        <v>1012.334</v>
      </c>
      <c r="O20" s="5">
        <v>1152.028</v>
      </c>
      <c r="P20" s="5">
        <v>0</v>
      </c>
      <c r="Q20" s="5">
        <v>0</v>
      </c>
      <c r="R20" s="5">
        <v>0</v>
      </c>
      <c r="S20" s="5">
        <v>0</v>
      </c>
      <c r="T20" s="5">
        <v>240.16</v>
      </c>
      <c r="U20" s="5">
        <v>277.6</v>
      </c>
      <c r="V20" s="5">
        <v>335.35</v>
      </c>
      <c r="W20" s="5">
        <v>356.27</v>
      </c>
      <c r="X20" s="5">
        <v>389.391</v>
      </c>
      <c r="Y20" s="5">
        <v>469.791</v>
      </c>
      <c r="Z20" s="5">
        <v>119.12</v>
      </c>
      <c r="AA20" s="5">
        <v>150.785</v>
      </c>
      <c r="AB20" s="5">
        <v>183.89</v>
      </c>
      <c r="AC20" s="5">
        <v>213.222</v>
      </c>
      <c r="AD20" s="5">
        <v>3.932</v>
      </c>
      <c r="AE20" s="5">
        <v>4.371</v>
      </c>
      <c r="AF20" s="5">
        <v>5.002</v>
      </c>
      <c r="AG20" s="5">
        <v>5.598</v>
      </c>
      <c r="AH20" s="5">
        <v>143.068</v>
      </c>
      <c r="AI20" s="5">
        <v>152.706</v>
      </c>
      <c r="AJ20" s="5">
        <v>217.262</v>
      </c>
      <c r="AK20" s="5">
        <v>232.884</v>
      </c>
      <c r="AL20" s="5">
        <v>307.333</v>
      </c>
      <c r="AM20" s="5">
        <v>0</v>
      </c>
      <c r="AN20" s="5">
        <v>0</v>
      </c>
      <c r="AO20" s="5">
        <v>0</v>
      </c>
      <c r="AP20" s="5">
        <v>0</v>
      </c>
      <c r="AQ20" s="5">
        <v>0</v>
      </c>
      <c r="AR20" s="5">
        <v>0</v>
      </c>
      <c r="AS20" s="5">
        <v>0</v>
      </c>
      <c r="AT20" s="5">
        <v>12.09</v>
      </c>
      <c r="AU20" s="5">
        <v>14.41</v>
      </c>
      <c r="AV20" s="5">
        <v>17.742009</v>
      </c>
      <c r="AW20" s="5">
        <v>20.938696</v>
      </c>
      <c r="AX20" s="5">
        <v>30.600789</v>
      </c>
      <c r="AY20" s="5">
        <v>6556</v>
      </c>
      <c r="AZ20" s="5">
        <v>6725</v>
      </c>
      <c r="BA20" s="5">
        <v>8338</v>
      </c>
      <c r="BB20" s="5">
        <v>9076</v>
      </c>
      <c r="BC20" s="5">
        <v>10076</v>
      </c>
      <c r="BD20" s="5">
        <v>1.345</v>
      </c>
      <c r="BE20" s="5">
        <v>1.336</v>
      </c>
      <c r="BF20" s="5">
        <v>2.332</v>
      </c>
      <c r="BG20" s="5">
        <v>2.857</v>
      </c>
      <c r="BH20" s="5">
        <v>2.987</v>
      </c>
      <c r="BI20" s="5">
        <v>2.503</v>
      </c>
      <c r="BJ20" s="5">
        <v>2.354</v>
      </c>
      <c r="BK20" s="5">
        <v>447.794</v>
      </c>
      <c r="BL20" s="5">
        <v>504.098</v>
      </c>
      <c r="BM20" s="5">
        <v>523.75</v>
      </c>
      <c r="BN20" s="5">
        <v>625.32</v>
      </c>
      <c r="BO20" s="5">
        <v>2.911</v>
      </c>
      <c r="BP20" s="5">
        <v>2.951</v>
      </c>
      <c r="BQ20" s="5">
        <v>2485</v>
      </c>
      <c r="BR20" s="5">
        <v>2678</v>
      </c>
      <c r="BS20" s="5">
        <v>5699</v>
      </c>
      <c r="BT20" s="5">
        <v>6660</v>
      </c>
      <c r="BU20" s="5">
        <v>136.25</v>
      </c>
      <c r="BV20" s="5">
        <v>553.96</v>
      </c>
      <c r="BW20" s="5">
        <v>386.1</v>
      </c>
      <c r="BX20" s="5">
        <v>392.1</v>
      </c>
      <c r="BY20" s="5">
        <v>399.8</v>
      </c>
      <c r="BZ20" s="5">
        <v>426.5</v>
      </c>
      <c r="CA20" s="5">
        <v>467.9</v>
      </c>
      <c r="CB20" s="5">
        <v>552.5</v>
      </c>
      <c r="CC20" s="5">
        <v>781.1</v>
      </c>
      <c r="CD20" s="5">
        <v>1004.6</v>
      </c>
      <c r="CE20" s="5">
        <v>1286.3</v>
      </c>
      <c r="CF20" s="5">
        <v>1712.38</v>
      </c>
      <c r="CG20" s="5">
        <v>2183.54</v>
      </c>
      <c r="CH20" s="5">
        <v>2551.061</v>
      </c>
      <c r="CI20" s="5">
        <v>3080.349</v>
      </c>
      <c r="CJ20" s="5">
        <v>3878.26</v>
      </c>
      <c r="CK20" s="5">
        <v>5068.624</v>
      </c>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row>
    <row r="21" spans="1:167" s="4" customFormat="1" ht="12.75" customHeight="1">
      <c r="A21" s="23" t="s">
        <v>281</v>
      </c>
      <c r="B21" s="23"/>
      <c r="C21" s="23"/>
      <c r="D21" s="23"/>
      <c r="E21" s="5">
        <v>13.78</v>
      </c>
      <c r="F21" s="5">
        <v>7.32</v>
      </c>
      <c r="G21" s="5">
        <v>8.59</v>
      </c>
      <c r="H21" s="5">
        <v>9.74</v>
      </c>
      <c r="I21" s="5">
        <v>6.245</v>
      </c>
      <c r="J21" s="5">
        <v>0</v>
      </c>
      <c r="K21" s="5">
        <v>470.43</v>
      </c>
      <c r="L21" s="5">
        <v>606.7</v>
      </c>
      <c r="M21" s="5">
        <v>753.972</v>
      </c>
      <c r="N21" s="5">
        <v>915.671</v>
      </c>
      <c r="O21" s="5">
        <v>1012.334</v>
      </c>
      <c r="P21" s="5">
        <v>0</v>
      </c>
      <c r="Q21" s="5">
        <v>0</v>
      </c>
      <c r="R21" s="5">
        <v>0</v>
      </c>
      <c r="S21" s="5">
        <v>0</v>
      </c>
      <c r="T21" s="5">
        <v>220.59</v>
      </c>
      <c r="U21" s="5">
        <v>240.16</v>
      </c>
      <c r="V21" s="5">
        <v>277.6</v>
      </c>
      <c r="W21" s="5">
        <v>335.348</v>
      </c>
      <c r="X21" s="5">
        <v>356.27</v>
      </c>
      <c r="Y21" s="5">
        <v>389.391</v>
      </c>
      <c r="Z21" s="5">
        <v>110.2</v>
      </c>
      <c r="AA21" s="5">
        <v>119.117</v>
      </c>
      <c r="AB21" s="5">
        <v>150.785</v>
      </c>
      <c r="AC21" s="5">
        <v>183.89</v>
      </c>
      <c r="AD21" s="5">
        <v>2.9</v>
      </c>
      <c r="AE21" s="5">
        <v>3.932</v>
      </c>
      <c r="AF21" s="5">
        <v>4.371</v>
      </c>
      <c r="AG21" s="5">
        <v>5.002</v>
      </c>
      <c r="AH21" s="5">
        <v>106.597</v>
      </c>
      <c r="AI21" s="5">
        <v>143.068</v>
      </c>
      <c r="AJ21" s="5">
        <v>152.706</v>
      </c>
      <c r="AK21" s="5">
        <v>217.262</v>
      </c>
      <c r="AL21" s="5">
        <v>232.884</v>
      </c>
      <c r="AM21" s="5">
        <v>0</v>
      </c>
      <c r="AN21" s="5">
        <v>0</v>
      </c>
      <c r="AO21" s="5">
        <v>0</v>
      </c>
      <c r="AP21" s="5">
        <v>0</v>
      </c>
      <c r="AQ21" s="5">
        <v>0</v>
      </c>
      <c r="AR21" s="5">
        <v>0</v>
      </c>
      <c r="AS21" s="5">
        <v>0</v>
      </c>
      <c r="AT21" s="5">
        <v>9.98</v>
      </c>
      <c r="AU21" s="5">
        <v>12.09</v>
      </c>
      <c r="AV21" s="5">
        <v>14.40535</v>
      </c>
      <c r="AW21" s="5">
        <v>17.742009</v>
      </c>
      <c r="AX21" s="5">
        <v>20.938696</v>
      </c>
      <c r="AY21" s="5">
        <v>5489</v>
      </c>
      <c r="AZ21" s="5">
        <v>6556</v>
      </c>
      <c r="BA21" s="5">
        <v>6725</v>
      </c>
      <c r="BB21" s="5">
        <v>8338</v>
      </c>
      <c r="BC21" s="5">
        <v>9076</v>
      </c>
      <c r="BD21" s="5">
        <v>1.906</v>
      </c>
      <c r="BE21" s="5">
        <v>1.345</v>
      </c>
      <c r="BF21" s="5">
        <v>1.336</v>
      </c>
      <c r="BG21" s="5">
        <v>3.882</v>
      </c>
      <c r="BH21" s="5">
        <v>2.857</v>
      </c>
      <c r="BI21" s="5">
        <v>2.987</v>
      </c>
      <c r="BJ21" s="5">
        <v>2.503</v>
      </c>
      <c r="BK21" s="5">
        <v>372.069</v>
      </c>
      <c r="BL21" s="5">
        <v>447.793</v>
      </c>
      <c r="BM21" s="5">
        <v>504.098</v>
      </c>
      <c r="BN21" s="5">
        <v>523.75</v>
      </c>
      <c r="BO21" s="5">
        <v>2.319</v>
      </c>
      <c r="BP21" s="5">
        <v>2.911</v>
      </c>
      <c r="BQ21" s="5">
        <v>2702</v>
      </c>
      <c r="BR21" s="5">
        <v>2485</v>
      </c>
      <c r="BS21" s="5">
        <v>2678</v>
      </c>
      <c r="BT21" s="5">
        <v>5699</v>
      </c>
      <c r="BU21" s="5">
        <v>127.39</v>
      </c>
      <c r="BV21" s="5">
        <v>116.34</v>
      </c>
      <c r="BW21" s="5">
        <v>591</v>
      </c>
      <c r="BX21" s="5">
        <v>386.1</v>
      </c>
      <c r="BY21" s="5">
        <v>392.1</v>
      </c>
      <c r="BZ21" s="5">
        <v>399.8</v>
      </c>
      <c r="CA21" s="5">
        <v>426.5</v>
      </c>
      <c r="CB21" s="5">
        <v>467.9</v>
      </c>
      <c r="CC21" s="5">
        <v>570.2</v>
      </c>
      <c r="CD21" s="5">
        <v>781.1</v>
      </c>
      <c r="CE21" s="5">
        <v>1004.6</v>
      </c>
      <c r="CF21" s="5">
        <v>1443.28</v>
      </c>
      <c r="CG21" s="5">
        <v>1712.38</v>
      </c>
      <c r="CH21" s="5">
        <v>2183.541</v>
      </c>
      <c r="CI21" s="5">
        <v>2551.061</v>
      </c>
      <c r="CJ21" s="5">
        <v>3080.349</v>
      </c>
      <c r="CK21" s="5">
        <v>3878.26</v>
      </c>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row>
    <row r="22" spans="1:167" s="4" customFormat="1" ht="12.75" customHeight="1">
      <c r="A22" s="23" t="s">
        <v>282</v>
      </c>
      <c r="B22" s="23"/>
      <c r="C22" s="23"/>
      <c r="D22" s="23"/>
      <c r="E22" s="5">
        <v>771.87</v>
      </c>
      <c r="F22" s="5">
        <v>809.62</v>
      </c>
      <c r="G22" s="5">
        <v>874.49</v>
      </c>
      <c r="H22" s="5">
        <v>979.498</v>
      </c>
      <c r="I22" s="5">
        <v>1044.424</v>
      </c>
      <c r="J22" s="5">
        <v>1244.097</v>
      </c>
      <c r="K22" s="5">
        <v>885.71</v>
      </c>
      <c r="L22" s="5">
        <v>1226.72</v>
      </c>
      <c r="M22" s="5">
        <v>1594.391</v>
      </c>
      <c r="N22" s="5">
        <v>1969.286</v>
      </c>
      <c r="O22" s="5">
        <v>2097.002</v>
      </c>
      <c r="P22" s="5">
        <v>51.245</v>
      </c>
      <c r="Q22" s="5">
        <v>65.105</v>
      </c>
      <c r="R22" s="5">
        <v>81.053</v>
      </c>
      <c r="S22" s="5">
        <v>94.608</v>
      </c>
      <c r="T22" s="5">
        <v>789.63</v>
      </c>
      <c r="U22" s="5">
        <v>968.38</v>
      </c>
      <c r="V22" s="5">
        <v>952.94</v>
      </c>
      <c r="W22" s="5">
        <v>1111.755</v>
      </c>
      <c r="X22" s="5">
        <v>1115.869</v>
      </c>
      <c r="Y22" s="5">
        <v>1173.916</v>
      </c>
      <c r="Z22" s="5">
        <v>854.16</v>
      </c>
      <c r="AA22" s="5">
        <v>1018.536</v>
      </c>
      <c r="AB22" s="5">
        <v>1070.183</v>
      </c>
      <c r="AC22" s="5">
        <v>1316.437</v>
      </c>
      <c r="AD22" s="5">
        <v>140</v>
      </c>
      <c r="AE22" s="5">
        <v>161.022</v>
      </c>
      <c r="AF22" s="5">
        <v>205.054</v>
      </c>
      <c r="AG22" s="5">
        <v>279.678</v>
      </c>
      <c r="AH22" s="5">
        <v>284.46</v>
      </c>
      <c r="AI22" s="5">
        <v>341.241</v>
      </c>
      <c r="AJ22" s="5">
        <v>396.486</v>
      </c>
      <c r="AK22" s="5">
        <v>454.196</v>
      </c>
      <c r="AL22" s="5">
        <v>538.066</v>
      </c>
      <c r="AM22" s="5">
        <v>120.227</v>
      </c>
      <c r="AN22" s="5">
        <v>170.815</v>
      </c>
      <c r="AO22" s="5">
        <v>212.347</v>
      </c>
      <c r="AP22" s="5">
        <v>154.609</v>
      </c>
      <c r="AQ22" s="5">
        <v>139.148</v>
      </c>
      <c r="AR22" s="5">
        <v>0</v>
      </c>
      <c r="AS22" s="5">
        <v>0</v>
      </c>
      <c r="AT22" s="5">
        <v>190.56</v>
      </c>
      <c r="AU22" s="5">
        <v>259.86</v>
      </c>
      <c r="AV22" s="5">
        <v>276.798409</v>
      </c>
      <c r="AW22" s="5">
        <v>485.349331</v>
      </c>
      <c r="AX22" s="5">
        <v>592.609094</v>
      </c>
      <c r="AY22" s="5">
        <v>7777</v>
      </c>
      <c r="AZ22" s="5">
        <v>10361</v>
      </c>
      <c r="BA22" s="5">
        <v>11917</v>
      </c>
      <c r="BB22" s="5">
        <v>13328</v>
      </c>
      <c r="BC22" s="5">
        <v>14190</v>
      </c>
      <c r="BD22" s="5">
        <v>92.94</v>
      </c>
      <c r="BE22" s="5">
        <v>96.07</v>
      </c>
      <c r="BF22" s="5">
        <v>102.517</v>
      </c>
      <c r="BG22" s="5">
        <v>161.232</v>
      </c>
      <c r="BH22" s="5">
        <v>153.651</v>
      </c>
      <c r="BI22" s="5">
        <v>187.09</v>
      </c>
      <c r="BJ22" s="5">
        <v>377.855</v>
      </c>
      <c r="BK22" s="5">
        <v>550.663</v>
      </c>
      <c r="BL22" s="5">
        <v>631.045</v>
      </c>
      <c r="BM22" s="5">
        <v>656.926</v>
      </c>
      <c r="BN22" s="5">
        <v>813.477</v>
      </c>
      <c r="BO22" s="5">
        <v>59.702</v>
      </c>
      <c r="BP22" s="5">
        <v>84.234</v>
      </c>
      <c r="BQ22" s="5">
        <v>19212</v>
      </c>
      <c r="BR22" s="5">
        <v>24781</v>
      </c>
      <c r="BS22" s="5">
        <v>30677</v>
      </c>
      <c r="BT22" s="5">
        <v>39694</v>
      </c>
      <c r="BU22" s="5">
        <v>756.61</v>
      </c>
      <c r="BV22" s="5">
        <v>1311.84</v>
      </c>
      <c r="BW22" s="5">
        <v>1110.4</v>
      </c>
      <c r="BX22" s="5">
        <v>997</v>
      </c>
      <c r="BY22" s="5">
        <v>993.1</v>
      </c>
      <c r="BZ22" s="5">
        <v>1151.3</v>
      </c>
      <c r="CA22" s="5">
        <v>1397.6</v>
      </c>
      <c r="CB22" s="5">
        <v>2142.6</v>
      </c>
      <c r="CC22" s="5">
        <v>2901.4</v>
      </c>
      <c r="CD22" s="5">
        <v>3716.4</v>
      </c>
      <c r="CE22" s="5">
        <v>4201.5</v>
      </c>
      <c r="CF22" s="5">
        <v>1987.3</v>
      </c>
      <c r="CG22" s="5">
        <v>2484.9</v>
      </c>
      <c r="CH22" s="5">
        <v>2812.4</v>
      </c>
      <c r="CI22" s="5">
        <v>3708.3</v>
      </c>
      <c r="CJ22" s="5">
        <v>4759.2</v>
      </c>
      <c r="CK22" s="5">
        <v>6111.9</v>
      </c>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row>
    <row r="23" spans="1:167" s="4" customFormat="1" ht="12.75" customHeight="1">
      <c r="A23" s="23" t="s">
        <v>284</v>
      </c>
      <c r="B23" s="23"/>
      <c r="C23" s="23"/>
      <c r="D23" s="23"/>
      <c r="E23" s="5">
        <v>194.03</v>
      </c>
      <c r="F23" s="5">
        <v>237.56</v>
      </c>
      <c r="G23" s="5">
        <v>394.83</v>
      </c>
      <c r="H23" s="5">
        <v>478.212</v>
      </c>
      <c r="I23" s="5">
        <v>521.772</v>
      </c>
      <c r="J23" s="5">
        <v>677.241</v>
      </c>
      <c r="K23" s="5">
        <v>302.66</v>
      </c>
      <c r="L23" s="5">
        <v>361.74</v>
      </c>
      <c r="M23" s="5">
        <v>423.907</v>
      </c>
      <c r="N23" s="5">
        <v>516.164</v>
      </c>
      <c r="O23" s="5">
        <v>609.631</v>
      </c>
      <c r="P23" s="5">
        <v>77.761</v>
      </c>
      <c r="Q23" s="5">
        <v>88.472</v>
      </c>
      <c r="R23" s="5">
        <v>98.201</v>
      </c>
      <c r="S23" s="5">
        <v>112.637</v>
      </c>
      <c r="T23" s="5">
        <v>183.26</v>
      </c>
      <c r="U23" s="5">
        <v>185.75</v>
      </c>
      <c r="V23" s="5">
        <v>219.06</v>
      </c>
      <c r="W23" s="5">
        <v>253.446</v>
      </c>
      <c r="X23" s="5">
        <v>268.826</v>
      </c>
      <c r="Y23" s="5">
        <v>322.887</v>
      </c>
      <c r="Z23" s="5">
        <v>69.07</v>
      </c>
      <c r="AA23" s="5">
        <v>64.088</v>
      </c>
      <c r="AB23" s="5">
        <v>62.323</v>
      </c>
      <c r="AC23" s="5">
        <v>68.595</v>
      </c>
      <c r="AD23" s="5">
        <v>191.7</v>
      </c>
      <c r="AE23" s="5">
        <v>230.749</v>
      </c>
      <c r="AF23" s="5">
        <v>276.148</v>
      </c>
      <c r="AG23" s="5">
        <v>325.796</v>
      </c>
      <c r="AH23" s="5">
        <v>105.81</v>
      </c>
      <c r="AI23" s="5">
        <v>121.607</v>
      </c>
      <c r="AJ23" s="5">
        <v>144.252</v>
      </c>
      <c r="AK23" s="5">
        <v>169.553</v>
      </c>
      <c r="AL23" s="5">
        <v>193.446</v>
      </c>
      <c r="AM23" s="5">
        <v>35.466</v>
      </c>
      <c r="AN23" s="5">
        <v>27.555</v>
      </c>
      <c r="AO23" s="5">
        <v>19.347</v>
      </c>
      <c r="AP23" s="5">
        <v>43.909</v>
      </c>
      <c r="AQ23" s="5">
        <v>52.359</v>
      </c>
      <c r="AR23" s="5">
        <v>200.579</v>
      </c>
      <c r="AS23" s="5">
        <v>213.799</v>
      </c>
      <c r="AT23" s="5">
        <v>81.92</v>
      </c>
      <c r="AU23" s="5">
        <v>110.86</v>
      </c>
      <c r="AV23" s="5">
        <v>124.982665</v>
      </c>
      <c r="AW23" s="5">
        <v>126.806882</v>
      </c>
      <c r="AX23" s="5">
        <v>135.649119</v>
      </c>
      <c r="AY23" s="5">
        <v>13068</v>
      </c>
      <c r="AZ23" s="5">
        <v>15375</v>
      </c>
      <c r="BA23" s="5">
        <v>17168</v>
      </c>
      <c r="BB23" s="5">
        <v>20063</v>
      </c>
      <c r="BC23" s="5">
        <v>22726</v>
      </c>
      <c r="BD23" s="5">
        <v>176.893</v>
      </c>
      <c r="BE23" s="5">
        <v>212.935</v>
      </c>
      <c r="BF23" s="5">
        <v>287.93</v>
      </c>
      <c r="BG23" s="5">
        <v>441.391</v>
      </c>
      <c r="BH23" s="5">
        <v>515.272</v>
      </c>
      <c r="BI23" s="5">
        <v>622.274</v>
      </c>
      <c r="BJ23" s="5">
        <v>678.377</v>
      </c>
      <c r="BK23" s="5">
        <v>289.004</v>
      </c>
      <c r="BL23" s="5">
        <v>353.601</v>
      </c>
      <c r="BM23" s="5">
        <v>449.058</v>
      </c>
      <c r="BN23" s="5">
        <v>567.493</v>
      </c>
      <c r="BO23" s="5">
        <v>228.17</v>
      </c>
      <c r="BP23" s="5">
        <v>280.641</v>
      </c>
      <c r="BQ23" s="5">
        <v>9783</v>
      </c>
      <c r="BR23" s="5">
        <v>10712</v>
      </c>
      <c r="BS23" s="5">
        <v>18156</v>
      </c>
      <c r="BT23" s="5">
        <v>18385</v>
      </c>
      <c r="BU23" s="5">
        <v>163.9</v>
      </c>
      <c r="BV23" s="5">
        <v>429.5</v>
      </c>
      <c r="BW23" s="5">
        <v>391.5</v>
      </c>
      <c r="BX23" s="5">
        <v>378.1</v>
      </c>
      <c r="BY23" s="5">
        <v>444</v>
      </c>
      <c r="BZ23" s="5">
        <v>519.2</v>
      </c>
      <c r="CA23" s="5">
        <v>604.7</v>
      </c>
      <c r="CB23" s="5">
        <v>700.5</v>
      </c>
      <c r="CC23" s="5">
        <v>675.4</v>
      </c>
      <c r="CD23" s="5">
        <v>827.4</v>
      </c>
      <c r="CE23" s="5">
        <v>1278.2</v>
      </c>
      <c r="CF23" s="5">
        <v>24.08</v>
      </c>
      <c r="CG23" s="5">
        <v>33.1</v>
      </c>
      <c r="CH23" s="5">
        <v>38.496</v>
      </c>
      <c r="CI23" s="5">
        <v>43.711</v>
      </c>
      <c r="CJ23" s="5">
        <v>52.429</v>
      </c>
      <c r="CK23" s="5">
        <v>79.524</v>
      </c>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row>
    <row r="24" spans="1:167" s="4" customFormat="1" ht="12.75" customHeight="1">
      <c r="A24" s="23" t="s">
        <v>458</v>
      </c>
      <c r="B24" s="23"/>
      <c r="C24" s="23"/>
      <c r="D24" s="23"/>
      <c r="E24" s="5">
        <v>1656.45</v>
      </c>
      <c r="F24" s="5">
        <v>1891.69</v>
      </c>
      <c r="G24" s="5">
        <v>3403.57</v>
      </c>
      <c r="H24" s="5">
        <v>3698.705</v>
      </c>
      <c r="I24" s="5">
        <v>3907.242</v>
      </c>
      <c r="J24" s="5">
        <v>4850.838</v>
      </c>
      <c r="K24" s="5">
        <v>1195.73</v>
      </c>
      <c r="L24" s="5">
        <v>1647.52</v>
      </c>
      <c r="M24" s="5">
        <v>2188.842</v>
      </c>
      <c r="N24" s="5">
        <v>2865.023</v>
      </c>
      <c r="O24" s="5">
        <v>3199.979</v>
      </c>
      <c r="P24" s="5">
        <v>161.018</v>
      </c>
      <c r="Q24" s="5">
        <v>201.29</v>
      </c>
      <c r="R24" s="5">
        <v>247.065</v>
      </c>
      <c r="S24" s="5">
        <v>296.605</v>
      </c>
      <c r="T24" s="5">
        <v>1218.448</v>
      </c>
      <c r="U24" s="5">
        <v>1489.31</v>
      </c>
      <c r="V24" s="5">
        <v>1521.72</v>
      </c>
      <c r="W24" s="5">
        <v>1672.169</v>
      </c>
      <c r="X24" s="5">
        <v>1782.905</v>
      </c>
      <c r="Y24" s="5">
        <v>2096.577</v>
      </c>
      <c r="Z24" s="5">
        <v>937.029</v>
      </c>
      <c r="AA24" s="5">
        <v>1095.664</v>
      </c>
      <c r="AB24" s="5">
        <v>1311.632</v>
      </c>
      <c r="AC24" s="5">
        <v>1520.935</v>
      </c>
      <c r="AD24" s="5">
        <v>492.7</v>
      </c>
      <c r="AE24" s="5">
        <v>577.595</v>
      </c>
      <c r="AF24" s="5">
        <v>827.999</v>
      </c>
      <c r="AG24" s="5">
        <v>956.027</v>
      </c>
      <c r="AH24" s="5">
        <v>402.464</v>
      </c>
      <c r="AI24" s="5">
        <v>475.244</v>
      </c>
      <c r="AJ24" s="5">
        <v>559.008</v>
      </c>
      <c r="AK24" s="5">
        <v>651.543</v>
      </c>
      <c r="AL24" s="5">
        <v>770.234</v>
      </c>
      <c r="AM24" s="5">
        <v>172.551</v>
      </c>
      <c r="AN24" s="5">
        <v>216.163</v>
      </c>
      <c r="AO24" s="5">
        <v>256.159</v>
      </c>
      <c r="AP24" s="5">
        <v>229.927</v>
      </c>
      <c r="AQ24" s="5">
        <v>347.529</v>
      </c>
      <c r="AR24" s="5">
        <v>7214.175</v>
      </c>
      <c r="AS24" s="5">
        <v>8383.349</v>
      </c>
      <c r="AT24" s="5">
        <v>428.13</v>
      </c>
      <c r="AU24" s="5">
        <v>506.82</v>
      </c>
      <c r="AV24" s="5">
        <v>609.172667</v>
      </c>
      <c r="AW24" s="5">
        <v>762.529766</v>
      </c>
      <c r="AX24" s="5">
        <v>856.859428</v>
      </c>
      <c r="AY24" s="5">
        <v>21385</v>
      </c>
      <c r="AZ24" s="5">
        <v>26394</v>
      </c>
      <c r="BA24" s="5">
        <v>30011</v>
      </c>
      <c r="BB24" s="5">
        <v>34437</v>
      </c>
      <c r="BC24" s="5">
        <v>38907</v>
      </c>
      <c r="BD24" s="5">
        <v>284.844</v>
      </c>
      <c r="BE24" s="5">
        <v>321.226</v>
      </c>
      <c r="BF24" s="5">
        <v>402.867</v>
      </c>
      <c r="BG24" s="5">
        <v>1071.064</v>
      </c>
      <c r="BH24" s="5">
        <v>1198.601</v>
      </c>
      <c r="BI24" s="5">
        <v>1431.66</v>
      </c>
      <c r="BJ24" s="5">
        <v>1721.064</v>
      </c>
      <c r="BK24" s="5">
        <v>856.859</v>
      </c>
      <c r="BL24" s="5">
        <v>1009.419</v>
      </c>
      <c r="BM24" s="5">
        <v>1157.033</v>
      </c>
      <c r="BN24" s="5">
        <v>1432.357</v>
      </c>
      <c r="BO24" s="5">
        <v>303.821</v>
      </c>
      <c r="BP24" s="5">
        <v>383.515</v>
      </c>
      <c r="BQ24" s="5">
        <v>39153</v>
      </c>
      <c r="BR24" s="5">
        <v>46356</v>
      </c>
      <c r="BS24" s="5">
        <v>116775</v>
      </c>
      <c r="BT24" s="5">
        <v>123684</v>
      </c>
      <c r="BU24" s="5">
        <v>985.075</v>
      </c>
      <c r="BV24" s="5">
        <v>2885.85</v>
      </c>
      <c r="BW24" s="5">
        <v>2580.5</v>
      </c>
      <c r="BX24" s="5">
        <v>2430.8</v>
      </c>
      <c r="BY24" s="5">
        <v>2423.6</v>
      </c>
      <c r="BZ24" s="5">
        <v>2815.5</v>
      </c>
      <c r="CA24" s="5">
        <v>3159.1</v>
      </c>
      <c r="CB24" s="5">
        <v>4083.8</v>
      </c>
      <c r="CC24" s="5">
        <v>4626.8</v>
      </c>
      <c r="CD24" s="5">
        <v>5915.9</v>
      </c>
      <c r="CE24" s="5">
        <v>9632</v>
      </c>
      <c r="CF24" s="5">
        <v>2030.25</v>
      </c>
      <c r="CG24" s="5">
        <v>2532.2</v>
      </c>
      <c r="CH24" s="5">
        <v>2895.365</v>
      </c>
      <c r="CI24" s="5">
        <v>3787.391</v>
      </c>
      <c r="CJ24" s="5">
        <v>4905.578</v>
      </c>
      <c r="CK24" s="5">
        <v>6343.84</v>
      </c>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row>
    <row r="25" spans="1:167" s="4" customFormat="1" ht="12.75" customHeight="1">
      <c r="A25" s="23" t="s">
        <v>459</v>
      </c>
      <c r="B25" s="23"/>
      <c r="C25" s="23"/>
      <c r="D25" s="23"/>
      <c r="E25" s="5">
        <v>1223.6</v>
      </c>
      <c r="F25" s="5">
        <v>1656.45</v>
      </c>
      <c r="G25" s="5">
        <v>1891.69</v>
      </c>
      <c r="H25" s="5">
        <v>3403.567</v>
      </c>
      <c r="I25" s="5">
        <v>3698.705</v>
      </c>
      <c r="J25" s="5">
        <v>3907.242</v>
      </c>
      <c r="K25" s="5">
        <v>865.8</v>
      </c>
      <c r="L25" s="5">
        <v>1195.725</v>
      </c>
      <c r="M25" s="5">
        <v>1647.517</v>
      </c>
      <c r="N25" s="5">
        <v>2188.842</v>
      </c>
      <c r="O25" s="5">
        <v>2865.023</v>
      </c>
      <c r="P25" s="5">
        <v>136.895</v>
      </c>
      <c r="Q25" s="5">
        <v>161.018</v>
      </c>
      <c r="R25" s="5">
        <v>201.29</v>
      </c>
      <c r="S25" s="5">
        <v>247.065</v>
      </c>
      <c r="T25" s="5">
        <v>1110.94</v>
      </c>
      <c r="U25" s="5">
        <v>1218.448</v>
      </c>
      <c r="V25" s="5">
        <v>1489.31</v>
      </c>
      <c r="W25" s="5">
        <v>1521.723</v>
      </c>
      <c r="X25" s="5">
        <v>1672.169</v>
      </c>
      <c r="Y25" s="5">
        <v>1782.905</v>
      </c>
      <c r="Z25" s="5">
        <v>748.437</v>
      </c>
      <c r="AA25" s="5">
        <v>937.029</v>
      </c>
      <c r="AB25" s="5">
        <v>1095.664</v>
      </c>
      <c r="AC25" s="5">
        <v>1311.632</v>
      </c>
      <c r="AD25" s="5">
        <v>287.5</v>
      </c>
      <c r="AE25" s="5">
        <v>492.7</v>
      </c>
      <c r="AF25" s="5">
        <v>577.595</v>
      </c>
      <c r="AG25" s="5">
        <v>827.999</v>
      </c>
      <c r="AH25" s="5">
        <v>318.621</v>
      </c>
      <c r="AI25" s="5">
        <v>402.464</v>
      </c>
      <c r="AJ25" s="5">
        <v>475.244</v>
      </c>
      <c r="AK25" s="5">
        <v>559.008</v>
      </c>
      <c r="AL25" s="5">
        <v>651.543</v>
      </c>
      <c r="AM25" s="5">
        <v>135.568</v>
      </c>
      <c r="AN25" s="5">
        <v>172.55</v>
      </c>
      <c r="AO25" s="5">
        <v>216.163</v>
      </c>
      <c r="AP25" s="5">
        <v>256.159</v>
      </c>
      <c r="AQ25" s="5">
        <v>229.927</v>
      </c>
      <c r="AR25" s="5">
        <v>6438.7</v>
      </c>
      <c r="AS25" s="5">
        <v>7214.175</v>
      </c>
      <c r="AT25" s="5">
        <v>337.7</v>
      </c>
      <c r="AU25" s="5"/>
      <c r="AV25" s="5">
        <v>506.822798</v>
      </c>
      <c r="AW25" s="5">
        <v>609.172667</v>
      </c>
      <c r="AX25" s="5">
        <v>762.529766</v>
      </c>
      <c r="AY25" s="5">
        <v>17081</v>
      </c>
      <c r="AZ25" s="5">
        <v>21385</v>
      </c>
      <c r="BA25" s="5">
        <v>26394</v>
      </c>
      <c r="BB25" s="5">
        <v>30011</v>
      </c>
      <c r="BC25" s="5">
        <v>34437</v>
      </c>
      <c r="BD25" s="5">
        <v>239.89</v>
      </c>
      <c r="BE25" s="5">
        <v>284.844</v>
      </c>
      <c r="BF25" s="5">
        <v>321.226</v>
      </c>
      <c r="BG25" s="5">
        <v>877.595</v>
      </c>
      <c r="BH25" s="5">
        <v>1071.064</v>
      </c>
      <c r="BI25" s="5">
        <v>1198.601</v>
      </c>
      <c r="BJ25" s="5">
        <v>1431.66</v>
      </c>
      <c r="BK25" s="5">
        <v>715.995</v>
      </c>
      <c r="BL25" s="5">
        <v>856.859</v>
      </c>
      <c r="BM25" s="5">
        <f>BL24</f>
        <v>1009.419</v>
      </c>
      <c r="BN25" s="5">
        <v>1157.033</v>
      </c>
      <c r="BO25" s="5">
        <v>383.5</v>
      </c>
      <c r="BP25" s="5">
        <v>303.821</v>
      </c>
      <c r="BQ25" s="5">
        <v>33510</v>
      </c>
      <c r="BR25" s="5">
        <v>39153</v>
      </c>
      <c r="BS25" s="5">
        <v>46356</v>
      </c>
      <c r="BT25" s="5">
        <v>116775</v>
      </c>
      <c r="BU25" s="5">
        <v>993.906</v>
      </c>
      <c r="BV25" s="5">
        <v>985.075</v>
      </c>
      <c r="BW25" s="5">
        <v>2885.85</v>
      </c>
      <c r="BX25" s="5">
        <v>2580.5</v>
      </c>
      <c r="BY25" s="5">
        <v>2430.8</v>
      </c>
      <c r="BZ25" s="5">
        <v>2423.6</v>
      </c>
      <c r="CA25" s="5">
        <v>2815.5</v>
      </c>
      <c r="CB25" s="5">
        <v>3159.1</v>
      </c>
      <c r="CC25" s="5">
        <v>3460.2</v>
      </c>
      <c r="CD25" s="5">
        <v>4626.8</v>
      </c>
      <c r="CE25" s="5">
        <v>5915.9</v>
      </c>
      <c r="CF25" s="5">
        <v>1668.062</v>
      </c>
      <c r="CG25" s="5">
        <v>2030.254</v>
      </c>
      <c r="CH25" s="5">
        <v>2532.2</v>
      </c>
      <c r="CI25" s="5">
        <v>2895.365</v>
      </c>
      <c r="CJ25" s="5">
        <v>3787.391</v>
      </c>
      <c r="CK25" s="5">
        <v>4905.578</v>
      </c>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row>
    <row r="26" spans="1:167" s="4" customFormat="1" ht="12.75" customHeight="1">
      <c r="A26" s="23" t="s">
        <v>326</v>
      </c>
      <c r="B26" s="23"/>
      <c r="C26" s="23"/>
      <c r="D26" s="23"/>
      <c r="E26" s="5">
        <v>2.88</v>
      </c>
      <c r="F26" s="5">
        <v>3.36</v>
      </c>
      <c r="G26" s="5">
        <v>1.33</v>
      </c>
      <c r="H26" s="5">
        <v>1.764</v>
      </c>
      <c r="I26" s="5">
        <v>2.048</v>
      </c>
      <c r="J26" s="5">
        <v>6.192</v>
      </c>
      <c r="K26" s="5">
        <v>0</v>
      </c>
      <c r="L26" s="5">
        <v>0</v>
      </c>
      <c r="M26" s="5">
        <v>0</v>
      </c>
      <c r="N26" s="5">
        <v>0</v>
      </c>
      <c r="O26" s="5"/>
      <c r="P26" s="5">
        <v>0.251</v>
      </c>
      <c r="Q26" s="5">
        <v>0.162</v>
      </c>
      <c r="R26" s="5">
        <v>0.669</v>
      </c>
      <c r="S26" s="5">
        <v>0.778</v>
      </c>
      <c r="T26" s="5">
        <v>70.55</v>
      </c>
      <c r="U26" s="5">
        <v>62.73</v>
      </c>
      <c r="V26" s="5">
        <v>90.47</v>
      </c>
      <c r="W26" s="5">
        <v>114.12</v>
      </c>
      <c r="X26" s="5">
        <v>109.654</v>
      </c>
      <c r="Y26" s="5">
        <v>282.193</v>
      </c>
      <c r="Z26" s="5">
        <v>0</v>
      </c>
      <c r="AA26" s="5">
        <v>0</v>
      </c>
      <c r="AB26" s="5">
        <v>0</v>
      </c>
      <c r="AC26" s="5">
        <v>0</v>
      </c>
      <c r="AD26" s="5">
        <v>25.1</v>
      </c>
      <c r="AE26" s="5">
        <v>35.1</v>
      </c>
      <c r="AF26" s="5">
        <v>125.2</v>
      </c>
      <c r="AG26" s="5">
        <v>66.2</v>
      </c>
      <c r="AH26" s="5">
        <v>0</v>
      </c>
      <c r="AI26" s="5">
        <v>0</v>
      </c>
      <c r="AJ26" s="5">
        <v>0</v>
      </c>
      <c r="AK26" s="5">
        <v>0</v>
      </c>
      <c r="AL26" s="5">
        <v>0</v>
      </c>
      <c r="AM26" s="5">
        <v>0</v>
      </c>
      <c r="AN26" s="5">
        <v>0</v>
      </c>
      <c r="AO26" s="5"/>
      <c r="AP26" s="5">
        <v>0</v>
      </c>
      <c r="AQ26" s="5">
        <v>0</v>
      </c>
      <c r="AR26" s="5">
        <v>100</v>
      </c>
      <c r="AS26" s="5">
        <v>100</v>
      </c>
      <c r="AT26" s="5">
        <v>0</v>
      </c>
      <c r="AU26" s="5">
        <v>0</v>
      </c>
      <c r="AV26" s="5">
        <v>0</v>
      </c>
      <c r="AW26" s="5">
        <v>0</v>
      </c>
      <c r="AX26" s="5">
        <v>0</v>
      </c>
      <c r="AY26" s="5">
        <v>4</v>
      </c>
      <c r="AZ26" s="5">
        <v>5</v>
      </c>
      <c r="BA26" s="5">
        <v>7</v>
      </c>
      <c r="BB26" s="5">
        <v>509</v>
      </c>
      <c r="BC26" s="5">
        <v>11</v>
      </c>
      <c r="BD26" s="5">
        <v>2.715</v>
      </c>
      <c r="BE26" s="5">
        <v>0</v>
      </c>
      <c r="BF26" s="5">
        <v>0</v>
      </c>
      <c r="BG26" s="5">
        <v>97.489</v>
      </c>
      <c r="BH26" s="5">
        <v>53.718</v>
      </c>
      <c r="BI26" s="5">
        <v>65.936</v>
      </c>
      <c r="BJ26" s="5">
        <v>67.937</v>
      </c>
      <c r="BK26" s="5">
        <v>11.843</v>
      </c>
      <c r="BL26" s="5">
        <v>0.682</v>
      </c>
      <c r="BM26" s="5">
        <v>0.925</v>
      </c>
      <c r="BN26" s="5">
        <v>0.592</v>
      </c>
      <c r="BO26" s="5">
        <v>1.454</v>
      </c>
      <c r="BP26" s="5">
        <v>0.613</v>
      </c>
      <c r="BQ26" s="5">
        <v>6263</v>
      </c>
      <c r="BR26" s="5">
        <v>8669</v>
      </c>
      <c r="BS26" s="5">
        <v>8818</v>
      </c>
      <c r="BT26" s="5">
        <v>11266</v>
      </c>
      <c r="BU26" s="5">
        <v>73.63</v>
      </c>
      <c r="BV26" s="5">
        <v>15.01</v>
      </c>
      <c r="BW26" s="5">
        <v>106.3</v>
      </c>
      <c r="BX26" s="5">
        <v>136</v>
      </c>
      <c r="BY26" s="5">
        <v>1.7</v>
      </c>
      <c r="BZ26" s="5">
        <v>10.7</v>
      </c>
      <c r="CA26" s="5">
        <v>7.3</v>
      </c>
      <c r="CB26" s="5">
        <v>9.3</v>
      </c>
      <c r="CC26" s="5">
        <f>176.1+562.4</f>
        <v>738.5</v>
      </c>
      <c r="CD26" s="5">
        <f>291.7+352.5</f>
        <v>644.2</v>
      </c>
      <c r="CE26" s="5">
        <v>560.4</v>
      </c>
      <c r="CF26" s="5">
        <v>326.54</v>
      </c>
      <c r="CG26" s="5">
        <v>362.712</v>
      </c>
      <c r="CH26" s="5">
        <v>253.194</v>
      </c>
      <c r="CI26" s="5">
        <v>281.697</v>
      </c>
      <c r="CJ26" s="5">
        <v>340.38</v>
      </c>
      <c r="CK26" s="5">
        <v>250.552</v>
      </c>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row>
    <row r="27" spans="1:167" s="4" customFormat="1" ht="12.75" customHeight="1">
      <c r="A27" s="23" t="s">
        <v>148</v>
      </c>
      <c r="B27" s="23"/>
      <c r="C27" s="23"/>
      <c r="D27" s="23"/>
      <c r="E27" s="162"/>
      <c r="F27" s="162"/>
      <c r="G27" s="162"/>
      <c r="H27" s="162"/>
      <c r="I27" s="162"/>
      <c r="J27" s="162"/>
      <c r="K27" s="162"/>
      <c r="L27" s="162"/>
      <c r="M27" s="162"/>
      <c r="N27" s="162">
        <v>398.65</v>
      </c>
      <c r="O27" s="162">
        <v>450.525</v>
      </c>
      <c r="P27" s="160">
        <v>36.154</v>
      </c>
      <c r="Q27" s="160">
        <v>48.835</v>
      </c>
      <c r="R27" s="160">
        <v>52.378</v>
      </c>
      <c r="S27" s="160">
        <v>51.956</v>
      </c>
      <c r="T27" s="162"/>
      <c r="U27" s="162"/>
      <c r="V27" s="162"/>
      <c r="W27" s="162"/>
      <c r="X27" s="162">
        <v>55.365</v>
      </c>
      <c r="Y27" s="162">
        <v>57.021</v>
      </c>
      <c r="Z27" s="162"/>
      <c r="AA27" s="162"/>
      <c r="AB27" s="162">
        <v>149.074</v>
      </c>
      <c r="AC27" s="162">
        <v>168.061</v>
      </c>
      <c r="AD27" s="162"/>
      <c r="AE27" s="162"/>
      <c r="AF27" s="162"/>
      <c r="AG27" s="162"/>
      <c r="AH27" s="162">
        <v>19.898</v>
      </c>
      <c r="AI27" s="162">
        <v>20.1</v>
      </c>
      <c r="AJ27" s="162"/>
      <c r="AK27" s="5">
        <v>40.124</v>
      </c>
      <c r="AL27" s="5">
        <v>39.276</v>
      </c>
      <c r="AM27" s="5">
        <v>6.2</v>
      </c>
      <c r="AN27" s="162">
        <v>11.427</v>
      </c>
      <c r="AO27" s="162">
        <v>13.793</v>
      </c>
      <c r="AP27" s="162">
        <v>21.123</v>
      </c>
      <c r="AQ27" s="162">
        <v>20.4</v>
      </c>
      <c r="AR27" s="162">
        <v>179.191</v>
      </c>
      <c r="AS27" s="162">
        <v>202.616</v>
      </c>
      <c r="AT27" s="162"/>
      <c r="AU27" s="162"/>
      <c r="AV27" s="162"/>
      <c r="AW27" s="5">
        <v>18.259111</v>
      </c>
      <c r="AX27" s="5">
        <v>19.849569</v>
      </c>
      <c r="AY27" s="162"/>
      <c r="AZ27" s="162"/>
      <c r="BA27" s="162"/>
      <c r="BB27" s="162"/>
      <c r="BC27" s="162"/>
      <c r="BD27" s="164">
        <v>7.749</v>
      </c>
      <c r="BE27" s="164">
        <v>3.408</v>
      </c>
      <c r="BF27" s="164">
        <v>5.044</v>
      </c>
      <c r="BG27" s="162"/>
      <c r="BH27" s="162">
        <v>26.962</v>
      </c>
      <c r="BI27" s="162">
        <v>35.033</v>
      </c>
      <c r="BJ27" s="162">
        <v>26.786</v>
      </c>
      <c r="BK27" s="162"/>
      <c r="BL27" s="162"/>
      <c r="BM27" s="4">
        <v>145.954</v>
      </c>
      <c r="BN27" s="4">
        <v>240.548</v>
      </c>
      <c r="BO27" s="4">
        <v>8.367</v>
      </c>
      <c r="BP27" s="4">
        <v>14.013</v>
      </c>
      <c r="BQ27" s="162"/>
      <c r="BR27" s="162"/>
      <c r="BS27" s="162">
        <v>2587</v>
      </c>
      <c r="BT27" s="162">
        <v>2672</v>
      </c>
      <c r="BU27" s="162"/>
      <c r="BV27" s="162"/>
      <c r="BW27" s="162"/>
      <c r="BX27" s="162"/>
      <c r="BY27" s="162"/>
      <c r="BZ27" s="162">
        <v>106</v>
      </c>
      <c r="CA27" s="162">
        <v>137.8</v>
      </c>
      <c r="CB27" s="162">
        <v>214.5</v>
      </c>
      <c r="CC27" s="162">
        <v>785.7</v>
      </c>
      <c r="CD27" s="162">
        <v>1050.7</v>
      </c>
      <c r="CE27" s="162">
        <v>1643.5</v>
      </c>
      <c r="CF27" s="162">
        <v>110.9</v>
      </c>
      <c r="CG27" s="162">
        <v>133</v>
      </c>
      <c r="CH27" s="162">
        <v>126.391</v>
      </c>
      <c r="CI27" s="5">
        <v>151.73</v>
      </c>
      <c r="CJ27" s="5">
        <v>181.972</v>
      </c>
      <c r="CK27" s="5">
        <v>256.557</v>
      </c>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row>
    <row r="28" spans="1:167" s="4" customFormat="1" ht="12.75" customHeight="1">
      <c r="A28" s="23" t="s">
        <v>283</v>
      </c>
      <c r="B28" s="23"/>
      <c r="C28" s="23"/>
      <c r="D28" s="23"/>
      <c r="E28" s="5">
        <v>358.24</v>
      </c>
      <c r="F28" s="5">
        <v>281.05</v>
      </c>
      <c r="G28" s="5">
        <v>485.91</v>
      </c>
      <c r="H28" s="5">
        <v>557.476</v>
      </c>
      <c r="I28" s="5">
        <v>637.57</v>
      </c>
      <c r="J28" s="5">
        <v>838.114</v>
      </c>
      <c r="K28" s="5">
        <v>353.19</v>
      </c>
      <c r="L28" s="5">
        <v>511.28</v>
      </c>
      <c r="M28" s="5">
        <v>680.171</v>
      </c>
      <c r="N28" s="5">
        <v>769.534</v>
      </c>
      <c r="O28" s="5">
        <v>873.593</v>
      </c>
      <c r="P28" s="5">
        <v>54.792</v>
      </c>
      <c r="Q28" s="5">
        <v>73.83</v>
      </c>
      <c r="R28" s="5">
        <v>83.332</v>
      </c>
      <c r="S28" s="5">
        <v>82.789</v>
      </c>
      <c r="T28" s="5">
        <v>181.44</v>
      </c>
      <c r="U28" s="5">
        <v>241.82</v>
      </c>
      <c r="V28" s="5">
        <v>237.7</v>
      </c>
      <c r="W28" s="5">
        <v>266.654</v>
      </c>
      <c r="X28" s="5">
        <v>308.61</v>
      </c>
      <c r="Y28" s="5">
        <v>501.391</v>
      </c>
      <c r="Z28" s="5">
        <v>158.37</v>
      </c>
      <c r="AA28" s="5">
        <v>171.594</v>
      </c>
      <c r="AB28" s="5">
        <v>248.463</v>
      </c>
      <c r="AC28" s="5">
        <v>279.518</v>
      </c>
      <c r="AD28" s="5">
        <v>139.7</v>
      </c>
      <c r="AE28" s="5">
        <v>140.201</v>
      </c>
      <c r="AF28" s="5">
        <v>281.508</v>
      </c>
      <c r="AG28" s="5">
        <v>232.6</v>
      </c>
      <c r="AH28" s="5">
        <v>36.58</v>
      </c>
      <c r="AI28" s="5">
        <v>40.561</v>
      </c>
      <c r="AJ28" s="5">
        <v>47.064</v>
      </c>
      <c r="AK28" s="5">
        <v>60.941</v>
      </c>
      <c r="AL28" s="5">
        <v>71.183</v>
      </c>
      <c r="AM28" s="5">
        <v>33.673</v>
      </c>
      <c r="AN28" s="5">
        <v>38.65</v>
      </c>
      <c r="AO28" s="5">
        <v>43.374</v>
      </c>
      <c r="AP28" s="5">
        <v>57.787</v>
      </c>
      <c r="AQ28" s="5">
        <v>63.685</v>
      </c>
      <c r="AR28" s="5">
        <v>0</v>
      </c>
      <c r="AS28" s="5">
        <v>0</v>
      </c>
      <c r="AT28" s="5">
        <v>19.69</v>
      </c>
      <c r="AU28" s="5">
        <v>20.99</v>
      </c>
      <c r="AV28" s="5">
        <v>29.060035</v>
      </c>
      <c r="AW28" s="5">
        <v>50.48048</v>
      </c>
      <c r="AX28" s="5">
        <v>50.856258</v>
      </c>
      <c r="AY28" s="5">
        <v>4385</v>
      </c>
      <c r="AZ28" s="5">
        <v>6501</v>
      </c>
      <c r="BA28" s="5">
        <v>8035</v>
      </c>
      <c r="BB28" s="5">
        <v>9554</v>
      </c>
      <c r="BC28" s="5">
        <v>10529</v>
      </c>
      <c r="BD28" s="5">
        <v>28.685</v>
      </c>
      <c r="BE28" s="5">
        <v>26.154</v>
      </c>
      <c r="BF28" s="5">
        <v>39.19</v>
      </c>
      <c r="BG28" s="5">
        <v>162.015</v>
      </c>
      <c r="BH28" s="5">
        <v>110.665</v>
      </c>
      <c r="BI28" s="5">
        <v>147.157</v>
      </c>
      <c r="BJ28" s="5">
        <v>132.415</v>
      </c>
      <c r="BK28" s="5">
        <v>121.136</v>
      </c>
      <c r="BL28" s="5">
        <v>147.422</v>
      </c>
      <c r="BM28" s="5">
        <v>215.309</v>
      </c>
      <c r="BN28" s="5">
        <v>333.815</v>
      </c>
      <c r="BO28" s="5">
        <v>54.049</v>
      </c>
      <c r="BP28" s="5">
        <v>63.282</v>
      </c>
      <c r="BQ28" s="5">
        <v>13729</v>
      </c>
      <c r="BR28" s="5">
        <v>18555</v>
      </c>
      <c r="BS28" s="5">
        <v>23909</v>
      </c>
      <c r="BT28" s="5">
        <v>26458</v>
      </c>
      <c r="BU28" s="5">
        <v>303.01</v>
      </c>
      <c r="BV28" s="5">
        <v>699.46</v>
      </c>
      <c r="BW28" s="5">
        <v>669.6</v>
      </c>
      <c r="BX28" s="5">
        <v>617.4</v>
      </c>
      <c r="BY28" s="5">
        <v>533.4</v>
      </c>
      <c r="BZ28" s="5">
        <v>707.5</v>
      </c>
      <c r="CA28" s="5">
        <v>834.4</v>
      </c>
      <c r="CB28" s="5">
        <v>1113.5</v>
      </c>
      <c r="CC28" s="5">
        <v>1524.2</v>
      </c>
      <c r="CD28" s="5">
        <v>1694.9</v>
      </c>
      <c r="CE28" s="5">
        <v>2203.9</v>
      </c>
      <c r="CF28" s="5">
        <v>815.6</v>
      </c>
      <c r="CG28" s="5">
        <v>950</v>
      </c>
      <c r="CH28" s="5">
        <v>946.2</v>
      </c>
      <c r="CI28" s="5">
        <v>1144</v>
      </c>
      <c r="CJ28" s="5">
        <v>1690</v>
      </c>
      <c r="CK28" s="5">
        <v>2086.3</v>
      </c>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row>
    <row r="29" spans="1:167" s="4" customFormat="1" ht="12.75" customHeight="1">
      <c r="A29" s="23" t="s">
        <v>288</v>
      </c>
      <c r="B29" s="23"/>
      <c r="C29" s="23"/>
      <c r="D29" s="23"/>
      <c r="E29" s="5">
        <v>525.62</v>
      </c>
      <c r="F29" s="5">
        <v>649.31</v>
      </c>
      <c r="G29" s="5">
        <v>708.23</v>
      </c>
      <c r="H29" s="5">
        <v>498.3</v>
      </c>
      <c r="I29" s="5">
        <v>372.439</v>
      </c>
      <c r="J29" s="5">
        <v>251.067</v>
      </c>
      <c r="K29" s="5">
        <v>0</v>
      </c>
      <c r="L29" s="5">
        <v>0</v>
      </c>
      <c r="M29" s="5">
        <v>0</v>
      </c>
      <c r="N29" s="5">
        <v>0</v>
      </c>
      <c r="O29" s="5">
        <v>0</v>
      </c>
      <c r="P29" s="5">
        <v>0.639</v>
      </c>
      <c r="Q29" s="5">
        <v>0.38</v>
      </c>
      <c r="R29" s="5">
        <v>1.992</v>
      </c>
      <c r="S29" s="5">
        <v>1.321</v>
      </c>
      <c r="T29" s="5">
        <v>0</v>
      </c>
      <c r="U29" s="5">
        <v>0</v>
      </c>
      <c r="V29" s="5">
        <v>0</v>
      </c>
      <c r="W29" s="5">
        <v>0</v>
      </c>
      <c r="X29" s="5">
        <v>0</v>
      </c>
      <c r="Y29" s="5">
        <v>0</v>
      </c>
      <c r="Z29" s="5">
        <v>0</v>
      </c>
      <c r="AA29" s="5">
        <v>0</v>
      </c>
      <c r="AB29" s="5">
        <v>0</v>
      </c>
      <c r="AC29" s="5">
        <v>0</v>
      </c>
      <c r="AD29" s="5">
        <v>3.5</v>
      </c>
      <c r="AE29" s="5">
        <v>3.4</v>
      </c>
      <c r="AF29" s="5">
        <v>3.4</v>
      </c>
      <c r="AG29" s="5">
        <v>4.3</v>
      </c>
      <c r="AH29" s="5">
        <v>0</v>
      </c>
      <c r="AI29" s="5">
        <v>0</v>
      </c>
      <c r="AJ29" s="5">
        <v>0</v>
      </c>
      <c r="AK29" s="5">
        <v>0</v>
      </c>
      <c r="AL29" s="5">
        <v>0</v>
      </c>
      <c r="AM29" s="5">
        <v>0</v>
      </c>
      <c r="AN29" s="5">
        <v>0</v>
      </c>
      <c r="AO29" s="5">
        <v>0</v>
      </c>
      <c r="AP29" s="5">
        <v>0</v>
      </c>
      <c r="AQ29" s="5">
        <v>0</v>
      </c>
      <c r="AR29" s="5">
        <v>699.116</v>
      </c>
      <c r="AS29" s="5">
        <v>505.327</v>
      </c>
      <c r="AT29" s="5">
        <v>0</v>
      </c>
      <c r="AU29" s="5">
        <v>0</v>
      </c>
      <c r="AV29" s="5">
        <v>0</v>
      </c>
      <c r="AW29" s="5">
        <v>0</v>
      </c>
      <c r="AX29" s="5">
        <v>0</v>
      </c>
      <c r="AY29" s="5">
        <v>1545</v>
      </c>
      <c r="AZ29" s="5">
        <v>1250</v>
      </c>
      <c r="BA29" s="5">
        <v>1321</v>
      </c>
      <c r="BB29" s="5">
        <v>856</v>
      </c>
      <c r="BC29" s="5">
        <v>2148</v>
      </c>
      <c r="BD29" s="5">
        <v>12.2</v>
      </c>
      <c r="BE29" s="5">
        <v>0</v>
      </c>
      <c r="BF29" s="5">
        <v>0</v>
      </c>
      <c r="BG29" s="5">
        <v>125.775</v>
      </c>
      <c r="BH29" s="5">
        <v>155.525</v>
      </c>
      <c r="BI29" s="5">
        <v>320.817</v>
      </c>
      <c r="BJ29" s="5">
        <v>275.293</v>
      </c>
      <c r="BK29" s="5">
        <v>165.618</v>
      </c>
      <c r="BL29" s="5">
        <v>190.47</v>
      </c>
      <c r="BM29" s="5">
        <v>120.977</v>
      </c>
      <c r="BN29" s="5">
        <v>100.322</v>
      </c>
      <c r="BO29" s="5">
        <v>0.1</v>
      </c>
      <c r="BP29" s="5">
        <v>0.5</v>
      </c>
      <c r="BQ29" s="5">
        <v>2609</v>
      </c>
      <c r="BR29" s="5">
        <v>3140</v>
      </c>
      <c r="BS29" s="5">
        <v>5755</v>
      </c>
      <c r="BT29" s="5">
        <v>7279</v>
      </c>
      <c r="BU29" s="5">
        <v>4.45</v>
      </c>
      <c r="BV29" s="5">
        <v>1487.97</v>
      </c>
      <c r="BW29" s="5">
        <v>1181.1</v>
      </c>
      <c r="BX29" s="5">
        <v>876.5</v>
      </c>
      <c r="BY29" s="5">
        <v>720.9</v>
      </c>
      <c r="BZ29" s="5">
        <v>491</v>
      </c>
      <c r="CA29" s="5">
        <v>18.8</v>
      </c>
      <c r="CB29" s="5">
        <v>0.7</v>
      </c>
      <c r="CC29" s="5">
        <f>351.4+810</f>
        <v>1161.4</v>
      </c>
      <c r="CD29" s="5">
        <f>449.9+365.5</f>
        <v>815.4</v>
      </c>
      <c r="CE29" s="5">
        <v>1728.4</v>
      </c>
      <c r="CF29" s="5">
        <v>469.5</v>
      </c>
      <c r="CG29" s="5">
        <v>669.6</v>
      </c>
      <c r="CH29" s="5">
        <v>819.7</v>
      </c>
      <c r="CI29" s="5">
        <v>1166.7</v>
      </c>
      <c r="CJ29" s="5">
        <v>1295.665</v>
      </c>
      <c r="CK29" s="5">
        <v>1490.028</v>
      </c>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row>
    <row r="30" spans="1:167" s="4" customFormat="1" ht="12.75" customHeight="1">
      <c r="A30" s="23" t="s">
        <v>464</v>
      </c>
      <c r="B30" s="23"/>
      <c r="C30" s="23"/>
      <c r="D30" s="23"/>
      <c r="E30" s="5">
        <v>400.2</v>
      </c>
      <c r="F30" s="5">
        <v>534.37</v>
      </c>
      <c r="G30" s="5">
        <v>763.57</v>
      </c>
      <c r="H30" s="5">
        <v>1070.409</v>
      </c>
      <c r="I30" s="5">
        <v>1600.252</v>
      </c>
      <c r="J30" s="5">
        <v>2016.197</v>
      </c>
      <c r="K30" s="5">
        <v>633.2</v>
      </c>
      <c r="L30" s="5">
        <v>852.8</v>
      </c>
      <c r="M30" s="5">
        <v>1154.943</v>
      </c>
      <c r="N30" s="5">
        <v>1554.413</v>
      </c>
      <c r="O30" s="5">
        <v>2059.377</v>
      </c>
      <c r="P30" s="5">
        <v>14.342</v>
      </c>
      <c r="Q30" s="5">
        <v>29.661</v>
      </c>
      <c r="R30" s="5">
        <v>49.675</v>
      </c>
      <c r="S30" s="5">
        <v>77.003</v>
      </c>
      <c r="T30" s="5">
        <v>866</v>
      </c>
      <c r="U30" s="5">
        <v>1044.56</v>
      </c>
      <c r="V30" s="5">
        <v>1054.02</v>
      </c>
      <c r="W30" s="5">
        <v>1100.462</v>
      </c>
      <c r="X30" s="5">
        <v>1218.682</v>
      </c>
      <c r="Y30" s="5">
        <v>1284.905</v>
      </c>
      <c r="Z30" s="5">
        <v>621.3</v>
      </c>
      <c r="AA30" s="5">
        <v>806.548</v>
      </c>
      <c r="AB30" s="5">
        <v>956.867</v>
      </c>
      <c r="AC30" s="5">
        <v>1168.285</v>
      </c>
      <c r="AD30" s="5">
        <v>97.1</v>
      </c>
      <c r="AE30" s="5">
        <v>153.368</v>
      </c>
      <c r="AF30" s="5">
        <v>230.382</v>
      </c>
      <c r="AG30" s="5">
        <v>332</v>
      </c>
      <c r="AH30" s="5">
        <v>355.2</v>
      </c>
      <c r="AI30" s="5">
        <v>421.945</v>
      </c>
      <c r="AJ30" s="5">
        <v>493.692</v>
      </c>
      <c r="AK30" s="5">
        <v>561.878</v>
      </c>
      <c r="AL30" s="5">
        <v>662.517</v>
      </c>
      <c r="AM30" s="5">
        <v>114.574</v>
      </c>
      <c r="AN30" s="5">
        <v>149.561</v>
      </c>
      <c r="AO30" s="5">
        <v>193.611</v>
      </c>
      <c r="AP30" s="5">
        <v>243.324</v>
      </c>
      <c r="AQ30" s="5">
        <v>305.636</v>
      </c>
      <c r="AR30" s="5">
        <v>1542.897</v>
      </c>
      <c r="AS30" s="5">
        <v>1920.539</v>
      </c>
      <c r="AT30" s="5">
        <v>303.2</v>
      </c>
      <c r="AU30" s="5">
        <v>368.4</v>
      </c>
      <c r="AV30" s="5">
        <v>454.201443</v>
      </c>
      <c r="AW30" s="5">
        <v>528.358825</v>
      </c>
      <c r="AX30" s="5">
        <v>591.546326</v>
      </c>
      <c r="AY30" s="5">
        <v>10151</v>
      </c>
      <c r="AZ30" s="5">
        <v>12799</v>
      </c>
      <c r="BA30" s="5">
        <v>15971</v>
      </c>
      <c r="BB30" s="5">
        <v>19680</v>
      </c>
      <c r="BC30" s="5">
        <v>23962</v>
      </c>
      <c r="BD30" s="5">
        <v>126.148</v>
      </c>
      <c r="BE30" s="5">
        <v>161.606</v>
      </c>
      <c r="BF30" s="5">
        <v>208.333</v>
      </c>
      <c r="BG30" s="5">
        <v>719.637</v>
      </c>
      <c r="BH30" s="5">
        <v>910.065</v>
      </c>
      <c r="BI30" s="5">
        <v>1142.176</v>
      </c>
      <c r="BJ30" s="5">
        <v>1415.604</v>
      </c>
      <c r="BK30" s="5">
        <v>298.968</v>
      </c>
      <c r="BL30" s="5">
        <v>380.96</v>
      </c>
      <c r="BM30" s="5">
        <v>481.047</v>
      </c>
      <c r="BN30" s="5">
        <v>620.613</v>
      </c>
      <c r="BO30" s="5">
        <v>64.667</v>
      </c>
      <c r="BP30" s="5">
        <v>90.721</v>
      </c>
      <c r="BQ30" s="5">
        <v>24430</v>
      </c>
      <c r="BR30" s="5">
        <v>30243</v>
      </c>
      <c r="BS30" s="5">
        <v>29382</v>
      </c>
      <c r="BT30" s="5">
        <v>35492</v>
      </c>
      <c r="BU30" s="5">
        <v>612.9</v>
      </c>
      <c r="BV30" s="5">
        <v>661.4</v>
      </c>
      <c r="BW30" s="5">
        <v>668.1</v>
      </c>
      <c r="BX30" s="5">
        <v>873.4</v>
      </c>
      <c r="BY30" s="5">
        <v>1120.7</v>
      </c>
      <c r="BZ30" s="5">
        <v>1442.6</v>
      </c>
      <c r="CA30" s="5">
        <v>1868.1</v>
      </c>
      <c r="CB30" s="5">
        <v>2297.6</v>
      </c>
      <c r="CC30" s="5">
        <v>1345.7</v>
      </c>
      <c r="CD30" s="5">
        <v>1960.3</v>
      </c>
      <c r="CE30" s="5">
        <v>2171.4</v>
      </c>
      <c r="CF30" s="5">
        <v>668.61</v>
      </c>
      <c r="CG30" s="5">
        <v>882.28</v>
      </c>
      <c r="CH30" s="5">
        <v>1101.799</v>
      </c>
      <c r="CI30" s="5">
        <v>1361.619</v>
      </c>
      <c r="CJ30" s="5">
        <v>1770.73</v>
      </c>
      <c r="CK30" s="5">
        <v>2576.061</v>
      </c>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row>
    <row r="31" spans="1:167" s="4" customFormat="1" ht="13.5" customHeight="1">
      <c r="A31" s="23" t="s">
        <v>285</v>
      </c>
      <c r="B31" s="23"/>
      <c r="C31" s="23"/>
      <c r="D31" s="23"/>
      <c r="E31" s="5">
        <v>711.38</v>
      </c>
      <c r="F31" s="5">
        <v>885.52</v>
      </c>
      <c r="G31" s="5">
        <v>2095.42</v>
      </c>
      <c r="H31" s="5">
        <v>2429.188</v>
      </c>
      <c r="I31" s="5">
        <v>2590.487</v>
      </c>
      <c r="J31" s="5">
        <v>2838.428</v>
      </c>
      <c r="K31" s="5">
        <v>817.02</v>
      </c>
      <c r="L31" s="5">
        <v>1094.35</v>
      </c>
      <c r="M31" s="5">
        <v>1451.921</v>
      </c>
      <c r="N31" s="5">
        <v>1990.82</v>
      </c>
      <c r="O31" s="5">
        <v>2203.762</v>
      </c>
      <c r="P31" s="5">
        <v>89.417</v>
      </c>
      <c r="Q31" s="5">
        <v>109.627</v>
      </c>
      <c r="R31" s="5">
        <v>145.506</v>
      </c>
      <c r="S31" s="5">
        <v>186.244</v>
      </c>
      <c r="T31" s="5">
        <v>943.32</v>
      </c>
      <c r="U31" s="5">
        <v>1146.19</v>
      </c>
      <c r="V31" s="5">
        <v>1176.48</v>
      </c>
      <c r="W31" s="5">
        <v>1286.134</v>
      </c>
      <c r="X31" s="5">
        <v>1448.21</v>
      </c>
      <c r="Y31" s="5">
        <v>1563.931</v>
      </c>
      <c r="Z31" s="5">
        <v>778.66</v>
      </c>
      <c r="AA31" s="5">
        <v>924.07</v>
      </c>
      <c r="AB31" s="5">
        <v>1061.184</v>
      </c>
      <c r="AC31" s="5">
        <v>1241.417</v>
      </c>
      <c r="AD31" s="5">
        <v>346.6</v>
      </c>
      <c r="AE31" s="5">
        <v>427.779</v>
      </c>
      <c r="AF31" s="5">
        <v>528.687</v>
      </c>
      <c r="AG31" s="5">
        <v>666.01</v>
      </c>
      <c r="AH31" s="5">
        <v>359.258</v>
      </c>
      <c r="AI31" s="5">
        <v>424.888</v>
      </c>
      <c r="AJ31" s="5">
        <v>499.871</v>
      </c>
      <c r="AK31" s="5">
        <v>576.75</v>
      </c>
      <c r="AL31" s="5">
        <v>684.369</v>
      </c>
      <c r="AM31" s="5">
        <v>138.262</v>
      </c>
      <c r="AN31" s="5">
        <v>176.966</v>
      </c>
      <c r="AO31" s="5">
        <v>212.229</v>
      </c>
      <c r="AP31" s="5">
        <v>164.546</v>
      </c>
      <c r="AQ31" s="5">
        <v>268.108</v>
      </c>
      <c r="AR31" s="5">
        <v>2199.808</v>
      </c>
      <c r="AS31" s="5">
        <v>2564.422</v>
      </c>
      <c r="AT31" s="5">
        <v>402.1</v>
      </c>
      <c r="AU31" s="5">
        <v>479</v>
      </c>
      <c r="AV31" s="5">
        <v>573.640362</v>
      </c>
      <c r="AW31" s="5">
        <v>693.643331</v>
      </c>
      <c r="AX31" s="5">
        <v>783.279972</v>
      </c>
      <c r="AY31" s="5">
        <v>15004</v>
      </c>
      <c r="AZ31" s="5">
        <v>18082</v>
      </c>
      <c r="BA31" s="5">
        <v>19802</v>
      </c>
      <c r="BB31" s="5">
        <v>22407</v>
      </c>
      <c r="BC31" s="5">
        <v>24158</v>
      </c>
      <c r="BD31" s="5">
        <v>199.657</v>
      </c>
      <c r="BE31" s="5">
        <v>239.923</v>
      </c>
      <c r="BF31" s="5">
        <v>291.017</v>
      </c>
      <c r="BG31" s="5">
        <v>738.958</v>
      </c>
      <c r="BH31" s="5">
        <v>856.29</v>
      </c>
      <c r="BI31" s="5">
        <v>848.247</v>
      </c>
      <c r="BJ31" s="5">
        <v>1166.3</v>
      </c>
      <c r="BK31" s="5">
        <v>556.291</v>
      </c>
      <c r="BL31" s="5">
        <v>650.524</v>
      </c>
      <c r="BM31" s="5">
        <v>784.285</v>
      </c>
      <c r="BN31" s="5">
        <v>947.817</v>
      </c>
      <c r="BO31" s="5">
        <v>204.332</v>
      </c>
      <c r="BP31" s="5">
        <v>244.957</v>
      </c>
      <c r="BQ31" s="5">
        <v>18293</v>
      </c>
      <c r="BR31" s="5">
        <v>19950</v>
      </c>
      <c r="BS31" s="5">
        <v>65377</v>
      </c>
      <c r="BT31" s="5">
        <v>68278</v>
      </c>
      <c r="BU31" s="5">
        <v>612.78</v>
      </c>
      <c r="BV31" s="5">
        <v>652.08</v>
      </c>
      <c r="BW31" s="5">
        <v>671.5</v>
      </c>
      <c r="BX31" s="5">
        <v>854.9</v>
      </c>
      <c r="BY31" s="5">
        <v>1056.2</v>
      </c>
      <c r="BZ31" s="5">
        <v>1498.2</v>
      </c>
      <c r="CA31" s="5">
        <v>2154.8</v>
      </c>
      <c r="CB31" s="5">
        <v>2752</v>
      </c>
      <c r="CC31" s="5">
        <v>1829.4</v>
      </c>
      <c r="CD31" s="5">
        <v>3289.4</v>
      </c>
      <c r="CE31" s="5">
        <v>5388.9</v>
      </c>
      <c r="CF31" s="5">
        <v>745.15</v>
      </c>
      <c r="CG31" s="5">
        <v>912.58</v>
      </c>
      <c r="CH31" s="5">
        <v>1129.509</v>
      </c>
      <c r="CI31" s="5">
        <v>1476.628</v>
      </c>
      <c r="CJ31" s="5">
        <v>1919.987</v>
      </c>
      <c r="CK31" s="5">
        <v>2763.571</v>
      </c>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row>
    <row r="32" spans="1:167" s="4" customFormat="1" ht="12.75" customHeight="1">
      <c r="A32" s="23" t="s">
        <v>286</v>
      </c>
      <c r="B32" s="23"/>
      <c r="C32" s="23"/>
      <c r="D32" s="23"/>
      <c r="E32" s="5">
        <v>607.42</v>
      </c>
      <c r="F32" s="5">
        <v>711.38</v>
      </c>
      <c r="G32" s="5">
        <v>885.52</v>
      </c>
      <c r="H32" s="5">
        <v>2095.42</v>
      </c>
      <c r="I32" s="5">
        <v>2429.188</v>
      </c>
      <c r="J32" s="5">
        <v>2590.487</v>
      </c>
      <c r="K32" s="5">
        <v>559.05</v>
      </c>
      <c r="L32" s="5">
        <v>817.02</v>
      </c>
      <c r="M32" s="5">
        <v>1094.35</v>
      </c>
      <c r="N32" s="5">
        <v>1451.921</v>
      </c>
      <c r="O32" s="5">
        <v>1990.82</v>
      </c>
      <c r="P32" s="5">
        <v>75.283</v>
      </c>
      <c r="Q32" s="5">
        <v>89.417</v>
      </c>
      <c r="R32" s="5">
        <v>109.627</v>
      </c>
      <c r="S32" s="5">
        <v>145.506</v>
      </c>
      <c r="T32" s="5">
        <v>795.85</v>
      </c>
      <c r="U32" s="5">
        <v>943.32</v>
      </c>
      <c r="V32" s="5">
        <v>1146.19</v>
      </c>
      <c r="W32" s="5">
        <v>1176.479</v>
      </c>
      <c r="X32" s="5">
        <v>1286.134</v>
      </c>
      <c r="Y32" s="5">
        <v>1448.21</v>
      </c>
      <c r="Z32" s="5">
        <v>636.25</v>
      </c>
      <c r="AA32" s="5">
        <v>778.657</v>
      </c>
      <c r="AB32" s="5">
        <v>924.07</v>
      </c>
      <c r="AC32" s="5">
        <v>1061.184</v>
      </c>
      <c r="AD32" s="5">
        <v>159.9</v>
      </c>
      <c r="AE32" s="5">
        <v>346.6</v>
      </c>
      <c r="AF32" s="5">
        <v>427.779</v>
      </c>
      <c r="AG32" s="5">
        <v>528.687</v>
      </c>
      <c r="AH32" s="5">
        <v>281.96</v>
      </c>
      <c r="AI32" s="5">
        <v>359.258</v>
      </c>
      <c r="AJ32" s="5">
        <v>424.888</v>
      </c>
      <c r="AK32" s="5">
        <v>499.871</v>
      </c>
      <c r="AL32" s="5">
        <v>576.75</v>
      </c>
      <c r="AM32" s="5">
        <v>103.002</v>
      </c>
      <c r="AN32" s="5">
        <v>138.26</v>
      </c>
      <c r="AO32" s="5">
        <v>176.966</v>
      </c>
      <c r="AP32" s="5">
        <v>212.229</v>
      </c>
      <c r="AQ32" s="5">
        <v>164.546</v>
      </c>
      <c r="AR32" s="5">
        <v>1827.7</v>
      </c>
      <c r="AS32" s="5">
        <v>2199.808</v>
      </c>
      <c r="AT32" s="5">
        <v>317.05</v>
      </c>
      <c r="AU32" s="5">
        <v>402.1</v>
      </c>
      <c r="AV32" s="5">
        <v>479.000529</v>
      </c>
      <c r="AW32" s="5">
        <v>573.640362</v>
      </c>
      <c r="AX32" s="5">
        <v>693.643331</v>
      </c>
      <c r="AY32" s="5">
        <v>12341</v>
      </c>
      <c r="AZ32" s="5">
        <v>15004</v>
      </c>
      <c r="BA32" s="5">
        <v>18082</v>
      </c>
      <c r="BB32" s="5">
        <v>19802</v>
      </c>
      <c r="BC32" s="5">
        <v>22407</v>
      </c>
      <c r="BD32" s="5">
        <v>167.696</v>
      </c>
      <c r="BE32" s="5">
        <v>199.657</v>
      </c>
      <c r="BF32" s="5">
        <v>239.923</v>
      </c>
      <c r="BG32" s="5">
        <v>584.45</v>
      </c>
      <c r="BH32" s="5">
        <v>738.958</v>
      </c>
      <c r="BI32" s="5">
        <v>856.29</v>
      </c>
      <c r="BJ32" s="5">
        <v>848.247</v>
      </c>
      <c r="BK32" s="5">
        <v>463.731</v>
      </c>
      <c r="BL32" s="5">
        <v>556.291</v>
      </c>
      <c r="BM32" s="5">
        <f>BL31</f>
        <v>650.524</v>
      </c>
      <c r="BN32" s="5">
        <v>784.285</v>
      </c>
      <c r="BO32" s="5">
        <v>168.8</v>
      </c>
      <c r="BP32" s="5">
        <v>204.332</v>
      </c>
      <c r="BQ32" s="5">
        <v>16076</v>
      </c>
      <c r="BR32" s="5">
        <v>18293</v>
      </c>
      <c r="BS32" s="5">
        <v>19950</v>
      </c>
      <c r="BT32" s="5">
        <v>65377</v>
      </c>
      <c r="BU32" s="5">
        <v>530.36</v>
      </c>
      <c r="BV32" s="5">
        <v>612.78</v>
      </c>
      <c r="BW32" s="5">
        <v>672.6</v>
      </c>
      <c r="BX32" s="5">
        <v>671.5</v>
      </c>
      <c r="BY32" s="5">
        <v>854.9</v>
      </c>
      <c r="BZ32" s="5">
        <v>1056.2</v>
      </c>
      <c r="CA32" s="5">
        <v>1498.2</v>
      </c>
      <c r="CB32" s="5">
        <v>2154.8</v>
      </c>
      <c r="CC32" s="5">
        <v>1380.7</v>
      </c>
      <c r="CD32" s="5">
        <v>1829.4</v>
      </c>
      <c r="CE32" s="5">
        <v>3289.4</v>
      </c>
      <c r="CF32" s="5">
        <v>616.33</v>
      </c>
      <c r="CG32" s="5">
        <v>745.15</v>
      </c>
      <c r="CH32" s="5">
        <v>912.583</v>
      </c>
      <c r="CI32" s="5">
        <v>1129.509</v>
      </c>
      <c r="CJ32" s="5">
        <v>1476.628</v>
      </c>
      <c r="CK32" s="5">
        <v>1919.987</v>
      </c>
      <c r="CL32" s="5"/>
      <c r="CM32" s="5"/>
      <c r="CN32" s="5"/>
      <c r="CO32" s="5"/>
      <c r="CP32" s="5"/>
      <c r="CQ32" s="5"/>
      <c r="CR32" s="5"/>
      <c r="CS32" s="5"/>
      <c r="CT32" s="5"/>
      <c r="CU32" s="5"/>
      <c r="CV32" s="5"/>
      <c r="CW32" s="5"/>
      <c r="CX32" s="5"/>
      <c r="CY32" s="5"/>
      <c r="CZ32" s="5"/>
      <c r="DA32" s="5"/>
      <c r="DB32" s="5"/>
      <c r="DC32" s="5"/>
      <c r="DD32" s="5"/>
      <c r="DE32" s="5"/>
      <c r="DF32" s="5"/>
      <c r="DG32" s="5"/>
      <c r="DH32" s="5"/>
      <c r="DI32" s="5"/>
      <c r="DJ32" s="5"/>
      <c r="DK32" s="5"/>
      <c r="DL32" s="5"/>
      <c r="DM32" s="5"/>
      <c r="DN32" s="5"/>
      <c r="DO32" s="5"/>
      <c r="DP32" s="5"/>
      <c r="DQ32" s="5"/>
      <c r="DR32" s="5"/>
      <c r="DS32" s="5"/>
      <c r="DT32" s="5"/>
      <c r="DU32" s="5"/>
      <c r="DV32" s="5"/>
      <c r="DW32" s="5"/>
      <c r="DX32" s="5"/>
      <c r="DY32" s="5"/>
      <c r="DZ32" s="5"/>
      <c r="EA32" s="5"/>
      <c r="EB32" s="5"/>
      <c r="EC32" s="5"/>
      <c r="ED32" s="5"/>
      <c r="EE32" s="5"/>
      <c r="EF32" s="5"/>
      <c r="EG32" s="5"/>
      <c r="EH32" s="5"/>
      <c r="EI32" s="5"/>
      <c r="EJ32" s="5"/>
      <c r="EK32" s="5"/>
      <c r="EL32" s="5"/>
      <c r="EM32" s="5"/>
      <c r="EN32" s="5"/>
      <c r="EO32" s="5"/>
      <c r="EP32" s="5"/>
      <c r="EQ32" s="5"/>
      <c r="ER32" s="5"/>
      <c r="ES32" s="5"/>
      <c r="ET32" s="5"/>
      <c r="EU32" s="5"/>
      <c r="EV32" s="5"/>
      <c r="EW32" s="5"/>
      <c r="EX32" s="5"/>
      <c r="EY32" s="5"/>
      <c r="EZ32" s="5"/>
      <c r="FA32" s="5"/>
      <c r="FB32" s="5"/>
      <c r="FC32" s="5"/>
      <c r="FD32" s="5"/>
      <c r="FE32" s="5"/>
      <c r="FF32" s="5"/>
      <c r="FG32" s="5"/>
      <c r="FH32" s="5"/>
      <c r="FI32" s="5"/>
      <c r="FJ32" s="5"/>
      <c r="FK32" s="5"/>
    </row>
    <row r="33" spans="1:91" ht="9.75" customHeight="1">
      <c r="A33" s="3" t="s">
        <v>325</v>
      </c>
      <c r="B33" s="102"/>
      <c r="C33" s="102"/>
      <c r="D33" s="102"/>
      <c r="K33" t="s">
        <v>273</v>
      </c>
      <c r="CK33" s="5"/>
      <c r="CL33" s="5"/>
      <c r="CM33" s="5"/>
    </row>
    <row r="34" spans="1:167" s="4" customFormat="1" ht="12">
      <c r="A34" s="23" t="s">
        <v>151</v>
      </c>
      <c r="B34" s="23"/>
      <c r="C34" s="23"/>
      <c r="D34" s="23"/>
      <c r="E34" s="5">
        <v>157.82</v>
      </c>
      <c r="F34" s="5">
        <v>141.91</v>
      </c>
      <c r="G34" s="5">
        <v>372.01</v>
      </c>
      <c r="H34" s="5">
        <v>545.305</v>
      </c>
      <c r="I34" s="5">
        <v>476.209</v>
      </c>
      <c r="J34" s="5">
        <v>739.348</v>
      </c>
      <c r="K34" s="5">
        <v>197.94</v>
      </c>
      <c r="L34" s="5">
        <v>337.96</v>
      </c>
      <c r="M34" s="5">
        <v>419.317</v>
      </c>
      <c r="N34" s="5">
        <v>548.442</v>
      </c>
      <c r="O34" s="5">
        <v>616.389</v>
      </c>
      <c r="P34" s="5">
        <v>31.086</v>
      </c>
      <c r="Q34" s="5">
        <v>46.074</v>
      </c>
      <c r="R34" s="5">
        <v>30.748</v>
      </c>
      <c r="S34" s="5">
        <v>37.275</v>
      </c>
      <c r="T34" s="5">
        <v>137.83</v>
      </c>
      <c r="U34" s="5">
        <v>190.51</v>
      </c>
      <c r="V34" s="5">
        <v>184.24</v>
      </c>
      <c r="W34" s="5">
        <v>310.277</v>
      </c>
      <c r="X34" s="5">
        <v>386.089</v>
      </c>
      <c r="Y34" s="5">
        <v>410.92</v>
      </c>
      <c r="Z34" s="5">
        <v>302.4</v>
      </c>
      <c r="AA34" s="5">
        <v>231.408</v>
      </c>
      <c r="AB34" s="5">
        <v>125.418</v>
      </c>
      <c r="AC34" s="5">
        <v>184.206</v>
      </c>
      <c r="AD34" s="5">
        <v>100.424</v>
      </c>
      <c r="AE34" s="5">
        <v>79.386</v>
      </c>
      <c r="AF34" s="5">
        <v>163.296</v>
      </c>
      <c r="AG34" s="5">
        <v>193.189</v>
      </c>
      <c r="AH34" s="5">
        <v>38.253</v>
      </c>
      <c r="AI34" s="5">
        <v>90.77</v>
      </c>
      <c r="AJ34" s="5">
        <v>17.612</v>
      </c>
      <c r="AK34" s="5">
        <v>90.623</v>
      </c>
      <c r="AL34" s="5">
        <v>57.437</v>
      </c>
      <c r="AM34" s="5">
        <v>49.607</v>
      </c>
      <c r="AN34" s="5">
        <v>66.7</v>
      </c>
      <c r="AO34" s="5">
        <v>74.711</v>
      </c>
      <c r="AP34" s="5">
        <v>82.462</v>
      </c>
      <c r="AQ34" s="5">
        <v>94.346</v>
      </c>
      <c r="AR34" s="5">
        <v>595.685</v>
      </c>
      <c r="AS34" s="5">
        <v>698.383</v>
      </c>
      <c r="AT34" s="5">
        <v>83.615628</v>
      </c>
      <c r="AU34" s="5">
        <v>85.352788</v>
      </c>
      <c r="AV34" s="5">
        <v>119.111115</v>
      </c>
      <c r="AW34" s="5">
        <v>116.582995</v>
      </c>
      <c r="AX34" s="5">
        <v>131.368456</v>
      </c>
      <c r="AY34" s="5">
        <v>2796</v>
      </c>
      <c r="AZ34" s="5">
        <v>5963</v>
      </c>
      <c r="BA34" s="5">
        <v>4802</v>
      </c>
      <c r="BB34" s="5">
        <v>6545</v>
      </c>
      <c r="BC34" s="5">
        <v>6904</v>
      </c>
      <c r="BD34" s="5">
        <v>55.487</v>
      </c>
      <c r="BE34" s="5">
        <v>84.407</v>
      </c>
      <c r="BF34" s="5">
        <v>98.904</v>
      </c>
      <c r="BG34" s="5">
        <v>233.705</v>
      </c>
      <c r="BH34" s="5">
        <v>287.642</v>
      </c>
      <c r="BI34" s="5">
        <v>370.971</v>
      </c>
      <c r="BJ34" s="5">
        <v>419.284</v>
      </c>
      <c r="BK34" s="5">
        <v>50.029</v>
      </c>
      <c r="BL34" s="5">
        <v>104.533</v>
      </c>
      <c r="BM34" s="5">
        <v>168.836</v>
      </c>
      <c r="BN34" s="5">
        <v>226.536</v>
      </c>
      <c r="BO34" s="5"/>
      <c r="BP34" s="5"/>
      <c r="BQ34" s="5">
        <v>8861</v>
      </c>
      <c r="BR34" s="5">
        <v>9864</v>
      </c>
      <c r="BS34" s="5">
        <v>11713</v>
      </c>
      <c r="BT34" s="5">
        <v>16340</v>
      </c>
      <c r="BU34" s="5">
        <v>91.87</v>
      </c>
      <c r="BV34" s="5">
        <v>154.52</v>
      </c>
      <c r="BW34" s="5">
        <v>284</v>
      </c>
      <c r="BX34" s="5">
        <v>331.8</v>
      </c>
      <c r="BY34" s="5">
        <v>473.2</v>
      </c>
      <c r="BZ34" s="5">
        <v>516.2</v>
      </c>
      <c r="CA34" s="5">
        <v>648.5</v>
      </c>
      <c r="CB34" s="5">
        <v>593.3</v>
      </c>
      <c r="CC34" s="5">
        <v>353.7</v>
      </c>
      <c r="CD34" s="5">
        <v>626.6</v>
      </c>
      <c r="CE34" s="5">
        <v>1248.8</v>
      </c>
      <c r="CF34" s="5">
        <v>-16.86</v>
      </c>
      <c r="CG34" s="5">
        <v>-148.38</v>
      </c>
      <c r="CH34" s="5">
        <v>-94.105</v>
      </c>
      <c r="CI34" s="5">
        <v>-44.724</v>
      </c>
      <c r="CJ34" s="5">
        <v>123.695</v>
      </c>
      <c r="CK34" s="5">
        <v>334.696</v>
      </c>
      <c r="CL34" s="5"/>
      <c r="CM34" s="5"/>
      <c r="CN34" s="5"/>
      <c r="CO34" s="5"/>
      <c r="CP34" s="5"/>
      <c r="CQ34" s="5"/>
      <c r="CR34" s="5"/>
      <c r="CS34" s="5"/>
      <c r="CT34" s="5"/>
      <c r="CU34" s="5"/>
      <c r="CV34" s="5"/>
      <c r="CW34" s="5"/>
      <c r="CX34" s="5"/>
      <c r="CY34" s="5"/>
      <c r="CZ34" s="5"/>
      <c r="DA34" s="5"/>
      <c r="DB34" s="5"/>
      <c r="DC34" s="5"/>
      <c r="DD34" s="5"/>
      <c r="DE34" s="5"/>
      <c r="DF34" s="5"/>
      <c r="DG34" s="5"/>
      <c r="DH34" s="5"/>
      <c r="DI34" s="5"/>
      <c r="DJ34" s="5"/>
      <c r="DK34" s="5"/>
      <c r="DL34" s="5"/>
      <c r="DM34" s="5"/>
      <c r="DN34" s="5"/>
      <c r="DO34" s="5"/>
      <c r="DP34" s="5"/>
      <c r="DQ34" s="5"/>
      <c r="DR34" s="5"/>
      <c r="DS34" s="5"/>
      <c r="DT34" s="5"/>
      <c r="DU34" s="5"/>
      <c r="DV34" s="5"/>
      <c r="DW34" s="5"/>
      <c r="DX34" s="5"/>
      <c r="DY34" s="5"/>
      <c r="DZ34" s="5"/>
      <c r="EA34" s="5"/>
      <c r="EB34" s="5"/>
      <c r="EC34" s="5"/>
      <c r="ED34" s="5"/>
      <c r="EE34" s="5"/>
      <c r="EF34" s="5"/>
      <c r="EG34" s="5"/>
      <c r="EH34" s="5"/>
      <c r="EI34" s="5"/>
      <c r="EJ34" s="5"/>
      <c r="EK34" s="5"/>
      <c r="EL34" s="5"/>
      <c r="EM34" s="5"/>
      <c r="EN34" s="5"/>
      <c r="EO34" s="5"/>
      <c r="EP34" s="5"/>
      <c r="EQ34" s="5"/>
      <c r="ER34" s="5"/>
      <c r="ES34" s="5"/>
      <c r="ET34" s="5"/>
      <c r="EU34" s="5"/>
      <c r="EV34" s="5"/>
      <c r="EW34" s="5"/>
      <c r="EX34" s="5"/>
      <c r="EY34" s="5"/>
      <c r="EZ34" s="5"/>
      <c r="FA34" s="5"/>
      <c r="FB34" s="5"/>
      <c r="FC34" s="5"/>
      <c r="FD34" s="5"/>
      <c r="FE34" s="5"/>
      <c r="FF34" s="5"/>
      <c r="FG34" s="5"/>
      <c r="FH34" s="5"/>
      <c r="FI34" s="5"/>
      <c r="FJ34" s="5"/>
      <c r="FK34" s="5"/>
    </row>
    <row r="35" spans="1:167" s="4" customFormat="1" ht="12">
      <c r="A35" s="23" t="s">
        <v>291</v>
      </c>
      <c r="B35" s="23"/>
      <c r="C35" s="23"/>
      <c r="D35" s="23"/>
      <c r="E35" s="5">
        <v>-315.78</v>
      </c>
      <c r="F35" s="5">
        <v>-69.14</v>
      </c>
      <c r="G35" s="5">
        <v>-1598.16</v>
      </c>
      <c r="H35" s="5">
        <v>-320.083</v>
      </c>
      <c r="I35" s="5">
        <v>70.399</v>
      </c>
      <c r="J35" s="5">
        <v>-921.989</v>
      </c>
      <c r="K35" s="5"/>
      <c r="L35" s="5"/>
      <c r="M35" s="5">
        <v>-493.12</v>
      </c>
      <c r="N35" s="5">
        <v>-687.233</v>
      </c>
      <c r="O35" s="5">
        <v>-363.043</v>
      </c>
      <c r="P35" s="5">
        <v>-22.167</v>
      </c>
      <c r="Q35" s="5">
        <v>-31.606</v>
      </c>
      <c r="R35" s="5">
        <v>-35.215</v>
      </c>
      <c r="S35" s="5">
        <v>-33.873</v>
      </c>
      <c r="T35" s="5">
        <v>-67.65</v>
      </c>
      <c r="U35" s="5">
        <v>-156.67</v>
      </c>
      <c r="V35" s="5">
        <v>-77.42</v>
      </c>
      <c r="W35" s="5">
        <v>-19.697</v>
      </c>
      <c r="X35" s="5">
        <v>-253.481</v>
      </c>
      <c r="Y35" s="5">
        <v>-360.682</v>
      </c>
      <c r="Z35" s="5">
        <v>-111.01</v>
      </c>
      <c r="AA35" s="5">
        <v>-109.791</v>
      </c>
      <c r="AB35" s="5">
        <v>-21.983</v>
      </c>
      <c r="AC35" s="5">
        <v>-139.947</v>
      </c>
      <c r="AD35" s="5">
        <v>-154.237</v>
      </c>
      <c r="AE35" s="5">
        <v>-108.436</v>
      </c>
      <c r="AF35" s="5">
        <v>-236.934</v>
      </c>
      <c r="AG35" s="5">
        <v>-98.791</v>
      </c>
      <c r="AH35" s="5">
        <v>-43.3</v>
      </c>
      <c r="AI35" s="5">
        <v>-60.648</v>
      </c>
      <c r="AJ35" s="5">
        <v>-46.8</v>
      </c>
      <c r="AK35" s="5">
        <v>-39.733</v>
      </c>
      <c r="AL35" s="5">
        <v>-43.537</v>
      </c>
      <c r="AM35" s="5">
        <v>-50.2</v>
      </c>
      <c r="AN35" s="5">
        <v>-55.21</v>
      </c>
      <c r="AO35" s="5">
        <v>-48.57</v>
      </c>
      <c r="AP35" s="5">
        <v>54.4</v>
      </c>
      <c r="AQ35" s="5">
        <v>-111.126</v>
      </c>
      <c r="AR35" s="5">
        <v>-735.596</v>
      </c>
      <c r="AS35" s="5">
        <v>-365.247</v>
      </c>
      <c r="AT35" s="5">
        <v>-49.02</v>
      </c>
      <c r="AU35" s="5">
        <v>-63.64</v>
      </c>
      <c r="AV35" s="5">
        <v>-102.536492</v>
      </c>
      <c r="AW35" s="5">
        <v>37.538635</v>
      </c>
      <c r="AX35" s="5">
        <v>-27.137567</v>
      </c>
      <c r="AY35" s="5">
        <v>-3530</v>
      </c>
      <c r="AZ35" s="5">
        <v>-3466</v>
      </c>
      <c r="BA35" s="5">
        <v>-2601</v>
      </c>
      <c r="BB35" s="5">
        <v>-4171</v>
      </c>
      <c r="BC35" s="5">
        <v>-4479</v>
      </c>
      <c r="BD35" s="5">
        <v>-42.29</v>
      </c>
      <c r="BE35" s="5">
        <v>-67.363</v>
      </c>
      <c r="BF35" s="5">
        <v>-115.044</v>
      </c>
      <c r="BG35" s="5">
        <v>-231.133</v>
      </c>
      <c r="BH35" s="5">
        <v>-177.387</v>
      </c>
      <c r="BI35" s="5">
        <v>-266.981</v>
      </c>
      <c r="BJ35" s="5">
        <v>-173.131</v>
      </c>
      <c r="BK35" s="5">
        <v>-77.846</v>
      </c>
      <c r="BL35" s="5">
        <v>-105.385</v>
      </c>
      <c r="BM35" s="5">
        <v>-130.56</v>
      </c>
      <c r="BN35" s="5">
        <v>171.986</v>
      </c>
      <c r="BO35" s="5"/>
      <c r="BP35" s="5"/>
      <c r="BQ35" s="5">
        <v>-7135</v>
      </c>
      <c r="BR35" s="5">
        <v>-4338</v>
      </c>
      <c r="BS35" s="5">
        <v>4850</v>
      </c>
      <c r="BT35" s="5">
        <v>-9422</v>
      </c>
      <c r="BU35" s="5">
        <v>-79.74</v>
      </c>
      <c r="BV35" s="5">
        <v>-1566.19</v>
      </c>
      <c r="BW35" s="5">
        <v>-79.4</v>
      </c>
      <c r="BX35" s="5">
        <v>-93.3</v>
      </c>
      <c r="BY35" s="5">
        <v>-195.9</v>
      </c>
      <c r="BZ35" s="5">
        <v>-311.8</v>
      </c>
      <c r="CA35" s="5">
        <v>-151.6</v>
      </c>
      <c r="CB35" s="5">
        <v>-324</v>
      </c>
      <c r="CC35" s="5">
        <v>273.2</v>
      </c>
      <c r="CD35" s="5">
        <v>353.7</v>
      </c>
      <c r="CE35" s="5">
        <v>626.6</v>
      </c>
      <c r="CF35" s="5">
        <v>4.17</v>
      </c>
      <c r="CG35" s="5">
        <v>0.73</v>
      </c>
      <c r="CH35" s="5">
        <v>-19.496</v>
      </c>
      <c r="CI35" s="5">
        <v>-218.302</v>
      </c>
      <c r="CJ35" s="5">
        <v>-7.399</v>
      </c>
      <c r="CK35" s="5">
        <v>31.572</v>
      </c>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row>
    <row r="36" spans="1:167" s="4" customFormat="1" ht="12">
      <c r="A36" s="23" t="s">
        <v>454</v>
      </c>
      <c r="B36" s="23"/>
      <c r="C36" s="23"/>
      <c r="D36" s="23"/>
      <c r="E36" s="5">
        <v>71.55</v>
      </c>
      <c r="F36" s="5">
        <v>99.07</v>
      </c>
      <c r="G36" s="5">
        <v>144.41</v>
      </c>
      <c r="H36" s="5">
        <v>205.673</v>
      </c>
      <c r="I36" s="5">
        <v>224.621</v>
      </c>
      <c r="J36" s="5">
        <v>253.231</v>
      </c>
      <c r="K36" s="5">
        <v>140.4</v>
      </c>
      <c r="L36" s="5">
        <v>121.632</v>
      </c>
      <c r="M36" s="5">
        <v>135.254</v>
      </c>
      <c r="N36" s="5">
        <v>112.999</v>
      </c>
      <c r="O36" s="5">
        <v>190.721</v>
      </c>
      <c r="P36" s="5">
        <v>21.005</v>
      </c>
      <c r="Q36" s="5">
        <v>17.026</v>
      </c>
      <c r="R36" s="5">
        <v>18.687</v>
      </c>
      <c r="S36" s="5">
        <v>12.866</v>
      </c>
      <c r="T36" s="5">
        <v>43.07</v>
      </c>
      <c r="U36" s="5">
        <v>35.26</v>
      </c>
      <c r="V36" s="5">
        <v>62.28</v>
      </c>
      <c r="W36" s="5">
        <v>59.77</v>
      </c>
      <c r="X36" s="5">
        <v>61.342</v>
      </c>
      <c r="Y36" s="5">
        <v>97.372</v>
      </c>
      <c r="Z36" s="5">
        <v>22.49</v>
      </c>
      <c r="AA36" s="5">
        <v>10.579</v>
      </c>
      <c r="AB36" s="5">
        <v>11.38</v>
      </c>
      <c r="AC36" s="5">
        <v>22.113</v>
      </c>
      <c r="AD36" s="5">
        <v>45.4</v>
      </c>
      <c r="AE36" s="5">
        <v>80.809</v>
      </c>
      <c r="AF36" s="5">
        <v>80.703</v>
      </c>
      <c r="AG36" s="5">
        <v>71.205</v>
      </c>
      <c r="AH36" s="5">
        <v>30.096</v>
      </c>
      <c r="AI36" s="5">
        <v>42.047</v>
      </c>
      <c r="AJ36" s="5">
        <v>39.99</v>
      </c>
      <c r="AK36" s="5">
        <v>46.062</v>
      </c>
      <c r="AL36" s="5">
        <v>48.188</v>
      </c>
      <c r="AM36" s="5">
        <v>30.143</v>
      </c>
      <c r="AN36" s="5">
        <v>10.02</v>
      </c>
      <c r="AO36" s="5">
        <v>8.457</v>
      </c>
      <c r="AP36" s="5">
        <v>37.838</v>
      </c>
      <c r="AQ36" s="5">
        <v>21.935</v>
      </c>
      <c r="AR36" s="5">
        <v>139.111</v>
      </c>
      <c r="AS36" s="5">
        <v>161.093</v>
      </c>
      <c r="AT36" s="5">
        <v>21.57</v>
      </c>
      <c r="AU36" s="5">
        <v>44.05</v>
      </c>
      <c r="AV36" s="5">
        <v>32.37072</v>
      </c>
      <c r="AW36" s="5">
        <v>22.176009</v>
      </c>
      <c r="AX36" s="5">
        <v>30.478674</v>
      </c>
      <c r="AY36" s="5">
        <v>3558</v>
      </c>
      <c r="AZ36" s="5">
        <v>3393</v>
      </c>
      <c r="BA36" s="5">
        <v>2749</v>
      </c>
      <c r="BB36" s="5">
        <v>3508</v>
      </c>
      <c r="BC36" s="5">
        <v>3948</v>
      </c>
      <c r="BD36" s="5">
        <v>41.811</v>
      </c>
      <c r="BE36" s="5">
        <v>70.308</v>
      </c>
      <c r="BF36" s="5">
        <v>115.672</v>
      </c>
      <c r="BG36" s="5">
        <v>74.206</v>
      </c>
      <c r="BH36" s="5">
        <v>82.928</v>
      </c>
      <c r="BI36" s="5">
        <v>127.835</v>
      </c>
      <c r="BJ36" s="5">
        <v>89.673</v>
      </c>
      <c r="BK36" s="5">
        <v>68.521</v>
      </c>
      <c r="BL36" s="5">
        <v>102.257</v>
      </c>
      <c r="BM36" s="5">
        <v>136.497</v>
      </c>
      <c r="BN36" s="5">
        <v>173.486</v>
      </c>
      <c r="BO36" s="5"/>
      <c r="BP36" s="5"/>
      <c r="BQ36" s="5">
        <v>2105</v>
      </c>
      <c r="BR36" s="5">
        <v>1758</v>
      </c>
      <c r="BS36" s="5">
        <v>2629</v>
      </c>
      <c r="BT36" s="5">
        <v>2601</v>
      </c>
      <c r="BU36" s="5">
        <v>35.21</v>
      </c>
      <c r="BV36" s="5">
        <v>51.24</v>
      </c>
      <c r="BW36" s="5">
        <v>76.2</v>
      </c>
      <c r="BX36" s="5">
        <v>80.7</v>
      </c>
      <c r="BY36" s="5">
        <v>152.9</v>
      </c>
      <c r="BZ36" s="5">
        <v>138.2</v>
      </c>
      <c r="CA36" s="5">
        <v>140.8</v>
      </c>
      <c r="CB36" s="5">
        <v>179.3</v>
      </c>
      <c r="CC36" s="5">
        <v>160.4</v>
      </c>
      <c r="CD36" s="5">
        <v>207.5</v>
      </c>
      <c r="CE36" s="5">
        <v>311</v>
      </c>
      <c r="CF36" s="5">
        <v>9.42</v>
      </c>
      <c r="CG36" s="5">
        <v>15.02</v>
      </c>
      <c r="CH36" s="5">
        <v>14.17</v>
      </c>
      <c r="CI36" s="5">
        <v>15.475</v>
      </c>
      <c r="CJ36" s="5">
        <v>20.408</v>
      </c>
      <c r="CK36" s="5">
        <v>43.029</v>
      </c>
      <c r="CL36" s="5"/>
      <c r="CM36" s="5"/>
      <c r="CN36" s="5"/>
      <c r="CO36" s="5"/>
      <c r="CP36" s="5"/>
      <c r="CQ36" s="5"/>
      <c r="CR36" s="5"/>
      <c r="CS36" s="5"/>
      <c r="CT36" s="5"/>
      <c r="CU36" s="5"/>
      <c r="CV36" s="5"/>
      <c r="CW36" s="5"/>
      <c r="CX36" s="5"/>
      <c r="CY36" s="5"/>
      <c r="CZ36" s="5"/>
      <c r="DA36" s="5"/>
      <c r="DB36" s="5"/>
      <c r="DC36" s="5"/>
      <c r="DD36" s="5"/>
      <c r="DE36" s="5"/>
      <c r="DF36" s="5"/>
      <c r="DG36" s="5"/>
      <c r="DH36" s="5"/>
      <c r="DI36" s="5"/>
      <c r="DJ36" s="5"/>
      <c r="DK36" s="5"/>
      <c r="DL36" s="5"/>
      <c r="DM36" s="5"/>
      <c r="DN36" s="5"/>
      <c r="DO36" s="5"/>
      <c r="DP36" s="5"/>
      <c r="DQ36" s="5"/>
      <c r="DR36" s="5"/>
      <c r="DS36" s="5"/>
      <c r="DT36" s="5"/>
      <c r="DU36" s="5"/>
      <c r="DV36" s="5"/>
      <c r="DW36" s="5"/>
      <c r="DX36" s="5"/>
      <c r="DY36" s="5"/>
      <c r="DZ36" s="5"/>
      <c r="EA36" s="5"/>
      <c r="EB36" s="5"/>
      <c r="EC36" s="5"/>
      <c r="ED36" s="5"/>
      <c r="EE36" s="5"/>
      <c r="EF36" s="5"/>
      <c r="EG36" s="5"/>
      <c r="EH36" s="5"/>
      <c r="EI36" s="5"/>
      <c r="EJ36" s="5"/>
      <c r="EK36" s="5"/>
      <c r="EL36" s="5"/>
      <c r="EM36" s="5"/>
      <c r="EN36" s="5"/>
      <c r="EO36" s="5"/>
      <c r="EP36" s="5"/>
      <c r="EQ36" s="5"/>
      <c r="ER36" s="5"/>
      <c r="ES36" s="5"/>
      <c r="ET36" s="5"/>
      <c r="EU36" s="5"/>
      <c r="EV36" s="5"/>
      <c r="EW36" s="5"/>
      <c r="EX36" s="5"/>
      <c r="EY36" s="5"/>
      <c r="EZ36" s="5"/>
      <c r="FA36" s="5"/>
      <c r="FB36" s="5"/>
      <c r="FC36" s="5"/>
      <c r="FD36" s="5"/>
      <c r="FE36" s="5"/>
      <c r="FF36" s="5"/>
      <c r="FG36" s="5"/>
      <c r="FH36" s="5"/>
      <c r="FI36" s="5"/>
      <c r="FJ36" s="5"/>
      <c r="FK36" s="5"/>
    </row>
    <row r="37" spans="1:167" s="4" customFormat="1" ht="12">
      <c r="A37" s="23" t="s">
        <v>292</v>
      </c>
      <c r="B37" s="23"/>
      <c r="C37" s="23"/>
      <c r="D37" s="23"/>
      <c r="E37" s="5">
        <v>173.9</v>
      </c>
      <c r="F37" s="5">
        <v>125.16</v>
      </c>
      <c r="G37" s="5">
        <v>1017.51</v>
      </c>
      <c r="H37" s="5">
        <v>-207.886</v>
      </c>
      <c r="I37" s="5">
        <v>-520.879</v>
      </c>
      <c r="J37" s="5">
        <v>168.427</v>
      </c>
      <c r="K37" s="5">
        <v>37.76</v>
      </c>
      <c r="L37" s="5">
        <v>25.753</v>
      </c>
      <c r="M37" s="5">
        <v>24.216</v>
      </c>
      <c r="N37" s="5">
        <v>53.382</v>
      </c>
      <c r="O37" s="5">
        <v>-325.738</v>
      </c>
      <c r="P37" s="5">
        <v>-4.734</v>
      </c>
      <c r="Q37" s="5">
        <v>0.772</v>
      </c>
      <c r="R37" s="5">
        <v>10.055</v>
      </c>
      <c r="S37" s="5">
        <v>4.953</v>
      </c>
      <c r="T37" s="5">
        <v>14.58</v>
      </c>
      <c r="U37" s="5">
        <v>-14.95</v>
      </c>
      <c r="V37" s="5">
        <v>-188.92</v>
      </c>
      <c r="W37" s="5">
        <v>-222.808</v>
      </c>
      <c r="X37" s="5">
        <v>-194.607</v>
      </c>
      <c r="Y37" s="5">
        <v>-98.27</v>
      </c>
      <c r="Z37" s="5">
        <v>-89.08</v>
      </c>
      <c r="AA37" s="5">
        <v>-110.454</v>
      </c>
      <c r="AB37" s="5">
        <v>-38.333</v>
      </c>
      <c r="AC37" s="5">
        <v>-118.137</v>
      </c>
      <c r="AD37" s="5">
        <v>98.527</v>
      </c>
      <c r="AE37" s="5">
        <v>24.252</v>
      </c>
      <c r="AF37" s="5">
        <v>102.04</v>
      </c>
      <c r="AG37" s="5">
        <v>-38.996</v>
      </c>
      <c r="AH37" s="5">
        <v>-3.035</v>
      </c>
      <c r="AI37" s="5">
        <v>-3.415</v>
      </c>
      <c r="AJ37" s="5">
        <v>-3.794</v>
      </c>
      <c r="AK37" s="5">
        <v>-15.935</v>
      </c>
      <c r="AL37" s="5">
        <v>-30.35</v>
      </c>
      <c r="AM37" s="5">
        <v>-0.449</v>
      </c>
      <c r="AN37" s="5">
        <v>-5.25</v>
      </c>
      <c r="AO37" s="5">
        <v>-19.834</v>
      </c>
      <c r="AP37" s="5">
        <v>-109.408</v>
      </c>
      <c r="AQ37" s="5">
        <v>-2.123</v>
      </c>
      <c r="AR37" s="5">
        <v>109.619</v>
      </c>
      <c r="AS37" s="5">
        <v>20.323</v>
      </c>
      <c r="AT37" s="5">
        <v>6.367194</v>
      </c>
      <c r="AU37" s="5">
        <v>7.875203</v>
      </c>
      <c r="AV37" s="5">
        <v>12.474767</v>
      </c>
      <c r="AW37" s="5">
        <v>-0.29277</v>
      </c>
      <c r="AX37" s="5">
        <v>-31.355141</v>
      </c>
      <c r="AY37" s="5">
        <v>737</v>
      </c>
      <c r="AZ37" s="5">
        <v>-173</v>
      </c>
      <c r="BA37" s="5">
        <v>-2165</v>
      </c>
      <c r="BB37" s="5">
        <v>-1931</v>
      </c>
      <c r="BC37" s="5">
        <v>-3055</v>
      </c>
      <c r="BD37" s="5">
        <v>-1.135</v>
      </c>
      <c r="BE37" s="5">
        <v>-12.692</v>
      </c>
      <c r="BF37" s="5">
        <v>0.948</v>
      </c>
      <c r="BG37" s="5">
        <v>-5.773</v>
      </c>
      <c r="BH37" s="5">
        <v>-108.674</v>
      </c>
      <c r="BI37" s="5">
        <v>-95.756</v>
      </c>
      <c r="BJ37" s="5">
        <v>-30.179</v>
      </c>
      <c r="BK37" s="5">
        <v>33.654</v>
      </c>
      <c r="BL37" s="5">
        <v>15.144</v>
      </c>
      <c r="BM37" s="5">
        <v>46.515</v>
      </c>
      <c r="BN37" s="5">
        <v>-6.616</v>
      </c>
      <c r="BO37" s="5"/>
      <c r="BP37" s="5"/>
      <c r="BQ37" s="5">
        <v>-2096</v>
      </c>
      <c r="BR37" s="5">
        <v>-4999</v>
      </c>
      <c r="BS37" s="5">
        <v>-16909</v>
      </c>
      <c r="BT37" s="5">
        <v>-6629</v>
      </c>
      <c r="BU37" s="5">
        <v>-30.43</v>
      </c>
      <c r="BV37" s="5">
        <v>1386.75</v>
      </c>
      <c r="BW37" s="5">
        <v>-230.6</v>
      </c>
      <c r="BX37" s="5">
        <v>-258.7</v>
      </c>
      <c r="BY37" s="5">
        <v>-282.5</v>
      </c>
      <c r="BZ37" s="5">
        <v>-224.9</v>
      </c>
      <c r="CA37" s="5">
        <v>-476.3</v>
      </c>
      <c r="CB37" s="5">
        <v>10.6</v>
      </c>
      <c r="CC37" s="5">
        <v>337.5</v>
      </c>
      <c r="CD37" s="5">
        <v>29.6</v>
      </c>
      <c r="CE37" s="5">
        <v>852.4</v>
      </c>
      <c r="CF37" s="5">
        <v>78.07</v>
      </c>
      <c r="CG37" s="5">
        <v>168.63</v>
      </c>
      <c r="CH37" s="5">
        <v>33.098</v>
      </c>
      <c r="CI37" s="5">
        <v>395.178</v>
      </c>
      <c r="CJ37" s="5">
        <v>115.049</v>
      </c>
      <c r="CK37" s="5">
        <v>-142.883</v>
      </c>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c r="DL37" s="5"/>
      <c r="DM37" s="5"/>
      <c r="DN37" s="5"/>
      <c r="DO37" s="5"/>
      <c r="DP37" s="5"/>
      <c r="DQ37" s="5"/>
      <c r="DR37" s="5"/>
      <c r="DS37" s="5"/>
      <c r="DT37" s="5"/>
      <c r="DU37" s="5"/>
      <c r="DV37" s="5"/>
      <c r="DW37" s="5"/>
      <c r="DX37" s="5"/>
      <c r="DY37" s="5"/>
      <c r="DZ37" s="5"/>
      <c r="EA37" s="5"/>
      <c r="EB37" s="5"/>
      <c r="EC37" s="5"/>
      <c r="ED37" s="5"/>
      <c r="EE37" s="5"/>
      <c r="EF37" s="5"/>
      <c r="EG37" s="5"/>
      <c r="EH37" s="5"/>
      <c r="EI37" s="5"/>
      <c r="EJ37" s="5"/>
      <c r="EK37" s="5"/>
      <c r="EL37" s="5"/>
      <c r="EM37" s="5"/>
      <c r="EN37" s="5"/>
      <c r="EO37" s="5"/>
      <c r="EP37" s="5"/>
      <c r="EQ37" s="5"/>
      <c r="ER37" s="5"/>
      <c r="ES37" s="5"/>
      <c r="ET37" s="5"/>
      <c r="EU37" s="5"/>
      <c r="EV37" s="5"/>
      <c r="EW37" s="5"/>
      <c r="EX37" s="5"/>
      <c r="EY37" s="5"/>
      <c r="EZ37" s="5"/>
      <c r="FA37" s="5"/>
      <c r="FB37" s="5"/>
      <c r="FC37" s="5"/>
      <c r="FD37" s="5"/>
      <c r="FE37" s="5"/>
      <c r="FF37" s="5"/>
      <c r="FG37" s="5"/>
      <c r="FH37" s="5"/>
      <c r="FI37" s="5"/>
      <c r="FJ37" s="5"/>
      <c r="FK37" s="5"/>
    </row>
    <row r="38" spans="1:167" s="4" customFormat="1" ht="12">
      <c r="A38" s="23" t="s">
        <v>289</v>
      </c>
      <c r="B38" s="23"/>
      <c r="C38" s="23"/>
      <c r="D38" s="23"/>
      <c r="E38" s="5">
        <v>0</v>
      </c>
      <c r="F38" s="5">
        <v>0</v>
      </c>
      <c r="G38" s="5">
        <v>0</v>
      </c>
      <c r="H38" s="5">
        <v>0</v>
      </c>
      <c r="I38" s="5">
        <v>0</v>
      </c>
      <c r="J38" s="5">
        <v>0</v>
      </c>
      <c r="K38" s="5">
        <v>0</v>
      </c>
      <c r="L38" s="5">
        <v>0</v>
      </c>
      <c r="M38" s="5">
        <v>0</v>
      </c>
      <c r="N38" s="5">
        <v>0</v>
      </c>
      <c r="O38" s="5">
        <v>0</v>
      </c>
      <c r="P38" s="5">
        <v>0</v>
      </c>
      <c r="Q38" s="5">
        <v>0</v>
      </c>
      <c r="R38" s="5">
        <v>0</v>
      </c>
      <c r="S38" s="5">
        <v>0</v>
      </c>
      <c r="T38" s="5">
        <v>16.47</v>
      </c>
      <c r="U38" s="5">
        <v>18.99</v>
      </c>
      <c r="V38" s="5">
        <v>24.268</v>
      </c>
      <c r="W38" s="5">
        <v>26.416</v>
      </c>
      <c r="X38" s="5">
        <v>38.604</v>
      </c>
      <c r="Y38" s="5">
        <v>50.871</v>
      </c>
      <c r="Z38" s="5">
        <v>0</v>
      </c>
      <c r="AA38" s="5">
        <v>0</v>
      </c>
      <c r="AB38" s="5">
        <v>24.867</v>
      </c>
      <c r="AC38" s="5">
        <v>30.027</v>
      </c>
      <c r="AD38" s="5">
        <v>0</v>
      </c>
      <c r="AE38" s="5">
        <v>0</v>
      </c>
      <c r="AF38" s="5">
        <v>0</v>
      </c>
      <c r="AG38" s="5">
        <v>0</v>
      </c>
      <c r="AH38" s="5">
        <v>3.415</v>
      </c>
      <c r="AI38" s="5">
        <v>3.415</v>
      </c>
      <c r="AJ38" s="5">
        <v>3.794</v>
      </c>
      <c r="AK38" s="5">
        <v>15.935</v>
      </c>
      <c r="AL38" s="5">
        <v>30.35</v>
      </c>
      <c r="AM38" s="103">
        <v>4.006</v>
      </c>
      <c r="AN38" s="5">
        <v>5.38</v>
      </c>
      <c r="AO38" s="5">
        <v>6.673</v>
      </c>
      <c r="AP38" s="5">
        <v>7.736</v>
      </c>
      <c r="AQ38" s="5">
        <v>8.837</v>
      </c>
      <c r="AR38" s="5">
        <v>0</v>
      </c>
      <c r="AS38" s="5">
        <v>0</v>
      </c>
      <c r="AT38" s="5">
        <v>0</v>
      </c>
      <c r="AU38" s="5">
        <v>0</v>
      </c>
      <c r="AV38" s="5">
        <v>0</v>
      </c>
      <c r="AW38" s="5">
        <v>11.506382</v>
      </c>
      <c r="AX38" s="5">
        <v>47.961742</v>
      </c>
      <c r="AY38" s="5">
        <v>371</v>
      </c>
      <c r="AZ38" s="5">
        <v>396</v>
      </c>
      <c r="BA38" s="5">
        <v>492</v>
      </c>
      <c r="BB38" s="5">
        <v>595</v>
      </c>
      <c r="BC38" s="5">
        <v>719</v>
      </c>
      <c r="BD38" s="5">
        <v>0</v>
      </c>
      <c r="BE38" s="5">
        <v>0</v>
      </c>
      <c r="BF38" s="5">
        <v>1.133</v>
      </c>
      <c r="BG38" s="5">
        <v>0</v>
      </c>
      <c r="BH38" s="5">
        <v>0</v>
      </c>
      <c r="BI38" s="5">
        <v>0</v>
      </c>
      <c r="BJ38" s="5">
        <v>0</v>
      </c>
      <c r="BK38" s="5">
        <v>0</v>
      </c>
      <c r="BL38" s="5">
        <v>0</v>
      </c>
      <c r="BM38" s="5">
        <v>0</v>
      </c>
      <c r="BN38" s="5">
        <v>0</v>
      </c>
      <c r="BO38" s="5"/>
      <c r="BP38" s="5"/>
      <c r="BQ38" s="5">
        <v>2715</v>
      </c>
      <c r="BR38" s="5">
        <v>3168</v>
      </c>
      <c r="BS38" s="5">
        <v>4353</v>
      </c>
      <c r="BT38" s="5">
        <v>5082</v>
      </c>
      <c r="BU38" s="5">
        <v>9.68</v>
      </c>
      <c r="BV38" s="5">
        <v>10.58</v>
      </c>
      <c r="BW38" s="5">
        <v>11.6</v>
      </c>
      <c r="BX38" s="5">
        <v>12.7</v>
      </c>
      <c r="BY38" s="5">
        <v>15.7</v>
      </c>
      <c r="BZ38" s="5">
        <v>19.7</v>
      </c>
      <c r="CA38" s="5">
        <v>23.7</v>
      </c>
      <c r="CB38" s="5">
        <v>28</v>
      </c>
      <c r="CC38" s="5">
        <v>46.6</v>
      </c>
      <c r="CD38" s="5">
        <v>76.3</v>
      </c>
      <c r="CE38" s="5">
        <v>120.7</v>
      </c>
      <c r="CF38" s="5">
        <v>0</v>
      </c>
      <c r="CG38" s="5">
        <v>0</v>
      </c>
      <c r="CH38" s="5">
        <v>0</v>
      </c>
      <c r="CI38" s="5">
        <v>0</v>
      </c>
      <c r="CJ38" s="5">
        <v>0</v>
      </c>
      <c r="CK38" s="5"/>
      <c r="CL38" s="5"/>
      <c r="CM38" s="5"/>
      <c r="CN38" s="5"/>
      <c r="CO38" s="5"/>
      <c r="CP38" s="5"/>
      <c r="CQ38" s="5"/>
      <c r="CR38" s="5"/>
      <c r="CS38" s="5"/>
      <c r="CT38" s="5"/>
      <c r="CU38" s="5"/>
      <c r="CV38" s="5"/>
      <c r="CW38" s="5"/>
      <c r="CX38" s="5"/>
      <c r="CY38" s="5"/>
      <c r="CZ38" s="5"/>
      <c r="DA38" s="5"/>
      <c r="DB38" s="5"/>
      <c r="DC38" s="5"/>
      <c r="DD38" s="5"/>
      <c r="DE38" s="5"/>
      <c r="DF38" s="5"/>
      <c r="DG38" s="5"/>
      <c r="DH38" s="5"/>
      <c r="DI38" s="5"/>
      <c r="DJ38" s="5"/>
      <c r="DK38" s="5"/>
      <c r="DL38" s="5"/>
      <c r="DM38" s="5"/>
      <c r="DN38" s="5"/>
      <c r="DO38" s="5"/>
      <c r="DP38" s="5"/>
      <c r="DQ38" s="5"/>
      <c r="DR38" s="5"/>
      <c r="DS38" s="5"/>
      <c r="DT38" s="5"/>
      <c r="DU38" s="5"/>
      <c r="DV38" s="5"/>
      <c r="DW38" s="5"/>
      <c r="DX38" s="5"/>
      <c r="DY38" s="5"/>
      <c r="DZ38" s="5"/>
      <c r="EA38" s="5"/>
      <c r="EB38" s="5"/>
      <c r="EC38" s="5"/>
      <c r="ED38" s="5"/>
      <c r="EE38" s="5"/>
      <c r="EF38" s="5"/>
      <c r="EG38" s="5"/>
      <c r="EH38" s="5"/>
      <c r="EI38" s="5"/>
      <c r="EJ38" s="5"/>
      <c r="EK38" s="5"/>
      <c r="EL38" s="5"/>
      <c r="EM38" s="5"/>
      <c r="EN38" s="5"/>
      <c r="EO38" s="5"/>
      <c r="EP38" s="5"/>
      <c r="EQ38" s="5"/>
      <c r="ER38" s="5"/>
      <c r="ES38" s="5"/>
      <c r="ET38" s="5"/>
      <c r="EU38" s="5"/>
      <c r="EV38" s="5"/>
      <c r="EW38" s="5"/>
      <c r="EX38" s="5"/>
      <c r="EY38" s="5"/>
      <c r="EZ38" s="5"/>
      <c r="FA38" s="5"/>
      <c r="FB38" s="5"/>
      <c r="FC38" s="5"/>
      <c r="FD38" s="5"/>
      <c r="FE38" s="5"/>
      <c r="FF38" s="5"/>
      <c r="FG38" s="5"/>
      <c r="FH38" s="5"/>
      <c r="FI38" s="5"/>
      <c r="FJ38" s="5"/>
      <c r="FK38" s="5"/>
    </row>
    <row r="39" spans="1:167" ht="11.25" customHeight="1">
      <c r="A39" s="3" t="s">
        <v>324</v>
      </c>
      <c r="B39" s="102"/>
      <c r="C39" s="102"/>
      <c r="D39" s="102"/>
      <c r="E39" s="19"/>
      <c r="F39" s="19"/>
      <c r="G39" s="19"/>
      <c r="H39" s="19"/>
      <c r="I39" s="19"/>
      <c r="J39" s="19"/>
      <c r="K39" s="5">
        <v>0</v>
      </c>
      <c r="L39" s="19">
        <v>0</v>
      </c>
      <c r="M39" s="19">
        <v>0</v>
      </c>
      <c r="N39" s="19"/>
      <c r="O39" s="19"/>
      <c r="P39" s="19"/>
      <c r="Q39" s="19"/>
      <c r="R39" s="19"/>
      <c r="S39" s="19"/>
      <c r="T39" s="19"/>
      <c r="U39" s="19"/>
      <c r="V39" s="19"/>
      <c r="W39" s="19"/>
      <c r="X39" s="19"/>
      <c r="Y39" s="19"/>
      <c r="Z39" s="19">
        <v>0</v>
      </c>
      <c r="AA39" s="19"/>
      <c r="AB39" s="19"/>
      <c r="AC39" s="19"/>
      <c r="AD39" s="19"/>
      <c r="AE39" s="19"/>
      <c r="AF39" s="19"/>
      <c r="AG39" s="19"/>
      <c r="AH39" s="19">
        <v>0</v>
      </c>
      <c r="AI39" s="19">
        <v>0</v>
      </c>
      <c r="AJ39" s="19"/>
      <c r="AK39" s="28"/>
      <c r="AL39" s="28"/>
      <c r="AM39" s="28"/>
      <c r="AN39" s="19"/>
      <c r="AO39" s="19"/>
      <c r="AP39" s="19"/>
      <c r="AQ39" s="19"/>
      <c r="AR39" s="19"/>
      <c r="AS39" s="19"/>
      <c r="AT39" s="19"/>
      <c r="AU39" s="19">
        <v>0</v>
      </c>
      <c r="AV39" s="19"/>
      <c r="AW39" s="28"/>
      <c r="AX39" s="28"/>
      <c r="AY39" s="19"/>
      <c r="AZ39" s="19"/>
      <c r="BA39" s="19"/>
      <c r="BB39" s="19"/>
      <c r="BC39" s="19"/>
      <c r="BD39" s="19"/>
      <c r="BE39" s="19"/>
      <c r="BF39" s="19"/>
      <c r="BG39" s="19">
        <v>0</v>
      </c>
      <c r="BH39" s="19"/>
      <c r="BI39" s="19"/>
      <c r="BJ39" s="19"/>
      <c r="BK39" s="19"/>
      <c r="BL39" s="19"/>
      <c r="BM39" s="28"/>
      <c r="BN39" s="28"/>
      <c r="BO39" s="28"/>
      <c r="BP39" s="28"/>
      <c r="BQ39" s="19">
        <v>0</v>
      </c>
      <c r="BR39" s="19"/>
      <c r="BS39" s="19"/>
      <c r="BT39" s="19"/>
      <c r="BU39" s="19">
        <v>0</v>
      </c>
      <c r="BV39" s="19">
        <v>0</v>
      </c>
      <c r="BW39" s="19">
        <v>0</v>
      </c>
      <c r="BX39" s="19">
        <v>0</v>
      </c>
      <c r="BY39" s="19">
        <v>0</v>
      </c>
      <c r="BZ39" s="19"/>
      <c r="CA39" s="19"/>
      <c r="CB39" s="19"/>
      <c r="CC39" s="19"/>
      <c r="CD39" s="19"/>
      <c r="CE39" s="19"/>
      <c r="CF39" s="19"/>
      <c r="CG39" s="19"/>
      <c r="CH39" s="19"/>
      <c r="CI39" s="28"/>
      <c r="CJ39" s="28"/>
      <c r="CK39" s="28"/>
      <c r="CL39" s="28"/>
      <c r="CM39" s="28"/>
      <c r="CN39" s="28"/>
      <c r="CO39" s="28"/>
      <c r="CP39" s="28"/>
      <c r="CQ39" s="28"/>
      <c r="CR39" s="28"/>
      <c r="CS39" s="28"/>
      <c r="CT39" s="28"/>
      <c r="CU39" s="28"/>
      <c r="CV39" s="28"/>
      <c r="CW39" s="28"/>
      <c r="CX39" s="28"/>
      <c r="CY39" s="28"/>
      <c r="CZ39" s="28"/>
      <c r="DA39" s="28"/>
      <c r="DB39" s="28"/>
      <c r="DC39" s="28"/>
      <c r="DD39" s="28"/>
      <c r="DE39" s="28"/>
      <c r="DF39" s="28"/>
      <c r="DG39" s="28"/>
      <c r="DH39" s="28"/>
      <c r="DI39" s="28"/>
      <c r="DJ39" s="28"/>
      <c r="DK39" s="28"/>
      <c r="DL39" s="28"/>
      <c r="DM39" s="28"/>
      <c r="DN39" s="28"/>
      <c r="DO39" s="28"/>
      <c r="DP39" s="28"/>
      <c r="DQ39" s="28"/>
      <c r="DR39" s="28"/>
      <c r="DS39" s="28"/>
      <c r="DT39" s="28"/>
      <c r="DU39" s="28"/>
      <c r="DV39" s="28"/>
      <c r="DW39" s="28"/>
      <c r="DX39" s="28"/>
      <c r="DY39" s="28"/>
      <c r="DZ39" s="28"/>
      <c r="EA39" s="28"/>
      <c r="EB39" s="28"/>
      <c r="EC39" s="28"/>
      <c r="ED39" s="28"/>
      <c r="EE39" s="28"/>
      <c r="EF39" s="28"/>
      <c r="EG39" s="28"/>
      <c r="EH39" s="28"/>
      <c r="EI39" s="28"/>
      <c r="EJ39" s="28"/>
      <c r="EK39" s="28"/>
      <c r="EL39" s="28"/>
      <c r="EM39" s="28"/>
      <c r="EN39" s="28"/>
      <c r="EO39" s="28"/>
      <c r="EP39" s="28"/>
      <c r="EQ39" s="28"/>
      <c r="ER39" s="28"/>
      <c r="ES39" s="28"/>
      <c r="ET39" s="28"/>
      <c r="EU39" s="28"/>
      <c r="EV39" s="28"/>
      <c r="EW39" s="28"/>
      <c r="EX39" s="28"/>
      <c r="EY39" s="28"/>
      <c r="EZ39" s="28"/>
      <c r="FA39" s="28"/>
      <c r="FB39" s="28"/>
      <c r="FC39" s="28"/>
      <c r="FD39" s="28"/>
      <c r="FE39" s="28"/>
      <c r="FF39" s="28"/>
      <c r="FG39" s="28"/>
      <c r="FH39" s="28"/>
      <c r="FI39" s="28"/>
      <c r="FJ39" s="28"/>
      <c r="FK39" s="28"/>
    </row>
    <row r="40" spans="1:167" ht="12.75">
      <c r="A40" s="2" t="s">
        <v>315</v>
      </c>
      <c r="B40" s="2"/>
      <c r="C40" s="2"/>
      <c r="D40" s="2"/>
      <c r="Q40" s="19">
        <v>0</v>
      </c>
      <c r="R40" s="19">
        <v>0</v>
      </c>
      <c r="S40" s="19"/>
      <c r="AK40" s="19"/>
      <c r="AL40" s="19"/>
      <c r="AM40" s="19">
        <v>0</v>
      </c>
      <c r="AW40" s="19"/>
      <c r="AX40" s="19"/>
      <c r="BM40" s="19">
        <v>0</v>
      </c>
      <c r="BN40" s="19"/>
      <c r="BO40" s="19"/>
      <c r="BP40" s="19"/>
      <c r="CI40" s="19"/>
      <c r="CJ40" s="19"/>
      <c r="CK40" s="19"/>
      <c r="CL40" s="19"/>
      <c r="CM40" s="19"/>
      <c r="CN40" s="5"/>
      <c r="CO40" s="5"/>
      <c r="CP40" s="5"/>
      <c r="CQ40" s="19"/>
      <c r="CR40" s="19"/>
      <c r="CS40" s="19"/>
      <c r="CT40" s="19"/>
      <c r="CU40" s="19"/>
      <c r="CV40" s="19"/>
      <c r="CW40" s="19"/>
      <c r="CX40" s="19"/>
      <c r="CY40" s="19"/>
      <c r="CZ40" s="19"/>
      <c r="DA40" s="19"/>
      <c r="DB40" s="19"/>
      <c r="DC40" s="19"/>
      <c r="DD40" s="19"/>
      <c r="DE40" s="19"/>
      <c r="DF40" s="19"/>
      <c r="DG40" s="19"/>
      <c r="DH40" s="19"/>
      <c r="DI40" s="19"/>
      <c r="DJ40" s="19"/>
      <c r="DK40" s="19"/>
      <c r="DL40" s="19"/>
      <c r="DM40" s="19"/>
      <c r="DN40" s="19"/>
      <c r="DO40" s="19"/>
      <c r="DP40" s="19"/>
      <c r="DQ40" s="19"/>
      <c r="DR40" s="19"/>
      <c r="DS40" s="19"/>
      <c r="DT40" s="19"/>
      <c r="DU40" s="19"/>
      <c r="DV40" s="19"/>
      <c r="DW40" s="19"/>
      <c r="DX40" s="19"/>
      <c r="DY40" s="19"/>
      <c r="DZ40" s="19"/>
      <c r="EA40" s="19"/>
      <c r="EB40" s="19"/>
      <c r="EC40" s="19"/>
      <c r="ED40" s="19"/>
      <c r="EE40" s="19"/>
      <c r="EF40" s="19"/>
      <c r="EG40" s="19"/>
      <c r="EH40" s="19"/>
      <c r="EI40" s="19"/>
      <c r="EJ40" s="19"/>
      <c r="EK40" s="19"/>
      <c r="EL40" s="19"/>
      <c r="EM40" s="19"/>
      <c r="EN40" s="19"/>
      <c r="EO40" s="19"/>
      <c r="EP40" s="19"/>
      <c r="EQ40" s="19"/>
      <c r="ER40" s="19"/>
      <c r="ES40" s="19"/>
      <c r="ET40" s="19"/>
      <c r="EU40" s="19"/>
      <c r="EV40" s="19"/>
      <c r="EW40" s="19"/>
      <c r="EX40" s="19"/>
      <c r="EY40" s="19"/>
      <c r="EZ40" s="19"/>
      <c r="FA40" s="19"/>
      <c r="FB40" s="19"/>
      <c r="FC40" s="19"/>
      <c r="FD40" s="19"/>
      <c r="FE40" s="19"/>
      <c r="FF40" s="19"/>
      <c r="FG40" s="19"/>
      <c r="FH40" s="19"/>
      <c r="FI40" s="19"/>
      <c r="FJ40" s="19"/>
      <c r="FK40" s="19"/>
    </row>
    <row r="41" spans="1:86" ht="12.75">
      <c r="A41" s="161" t="s">
        <v>382</v>
      </c>
      <c r="B41" s="102"/>
      <c r="C41" s="102"/>
      <c r="D41" s="102"/>
      <c r="E41" s="19"/>
      <c r="F41" s="19" t="s">
        <v>273</v>
      </c>
      <c r="G41" s="19"/>
      <c r="H41" s="19"/>
      <c r="I41" s="19"/>
      <c r="J41" s="19"/>
      <c r="K41" s="19"/>
      <c r="L41" s="19"/>
      <c r="M41" s="19"/>
      <c r="N41" s="19"/>
      <c r="O41" s="19"/>
      <c r="P41" s="19"/>
      <c r="Q41" s="19"/>
      <c r="R41" s="19"/>
      <c r="S41" s="19"/>
      <c r="T41" s="19"/>
      <c r="U41" s="19"/>
      <c r="V41" s="19"/>
      <c r="W41" s="19"/>
      <c r="X41" s="19"/>
      <c r="Y41" s="19"/>
      <c r="Z41" s="19"/>
      <c r="AA41" s="19"/>
      <c r="AB41" s="19"/>
      <c r="AC41" s="19"/>
      <c r="AD41" s="19"/>
      <c r="AE41" s="19"/>
      <c r="AF41" s="19"/>
      <c r="AG41" s="19"/>
      <c r="AH41" s="19"/>
      <c r="AI41" s="19"/>
      <c r="AJ41" s="19"/>
      <c r="AM41" s="166"/>
      <c r="AN41" s="19"/>
      <c r="AO41" s="19"/>
      <c r="AP41" s="19"/>
      <c r="AQ41" s="19"/>
      <c r="AR41" s="19"/>
      <c r="AS41" s="19"/>
      <c r="AT41" s="19"/>
      <c r="AU41" s="19"/>
      <c r="AV41" s="19"/>
      <c r="AY41" s="19"/>
      <c r="AZ41" s="19"/>
      <c r="BA41" s="19"/>
      <c r="BB41" s="19"/>
      <c r="BC41" s="19"/>
      <c r="BD41" s="19"/>
      <c r="BE41" s="19"/>
      <c r="BF41" s="19"/>
      <c r="BG41" s="19"/>
      <c r="BH41" s="19"/>
      <c r="BI41" s="19"/>
      <c r="BJ41" s="19"/>
      <c r="BK41" s="19"/>
      <c r="BL41" s="19"/>
      <c r="BQ41" s="19"/>
      <c r="BR41" s="19"/>
      <c r="BS41" s="19"/>
      <c r="BT41" s="19"/>
      <c r="BU41" s="19"/>
      <c r="BV41" s="19"/>
      <c r="BW41" s="19"/>
      <c r="BX41" s="19"/>
      <c r="BY41" s="19"/>
      <c r="BZ41" s="19"/>
      <c r="CA41" s="19"/>
      <c r="CB41" s="19"/>
      <c r="CC41" s="19"/>
      <c r="CD41" s="19"/>
      <c r="CE41" s="19"/>
      <c r="CF41" s="19"/>
      <c r="CG41" s="19"/>
      <c r="CH41" s="19"/>
    </row>
    <row r="42" spans="1:167" ht="12.75">
      <c r="A42" s="2" t="s">
        <v>462</v>
      </c>
      <c r="B42" s="2"/>
      <c r="C42" s="2"/>
      <c r="D42" s="2"/>
      <c r="F42" s="19"/>
      <c r="H42" s="168">
        <v>2.446619</v>
      </c>
      <c r="I42" s="168">
        <v>2.238756</v>
      </c>
      <c r="J42" s="168">
        <v>1.706</v>
      </c>
      <c r="L42" s="19">
        <v>0.733</v>
      </c>
      <c r="M42" s="167">
        <v>0.833</v>
      </c>
      <c r="N42" s="167">
        <v>0.931</v>
      </c>
      <c r="O42" s="167">
        <v>1.031</v>
      </c>
      <c r="P42">
        <v>0.275</v>
      </c>
      <c r="Q42">
        <v>0.333</v>
      </c>
      <c r="R42" s="110">
        <v>0.388</v>
      </c>
      <c r="S42" s="110">
        <v>0.56829</v>
      </c>
      <c r="V42" s="168">
        <v>0.511175</v>
      </c>
      <c r="W42" s="168">
        <v>0.5455</v>
      </c>
      <c r="X42" s="168">
        <v>0.593188</v>
      </c>
      <c r="Y42" s="168">
        <v>0.584575</v>
      </c>
      <c r="Z42" s="19">
        <v>1.4</v>
      </c>
      <c r="AA42" s="19">
        <v>1.679</v>
      </c>
      <c r="AB42" s="19">
        <v>1.70177</v>
      </c>
      <c r="AC42" s="19"/>
      <c r="AD42" s="19">
        <v>0.51698</v>
      </c>
      <c r="AE42" s="19">
        <v>0.59913</v>
      </c>
      <c r="AF42" s="19">
        <v>1.027</v>
      </c>
      <c r="AG42" s="19"/>
      <c r="AH42" s="19">
        <v>0.121</v>
      </c>
      <c r="AI42" s="19">
        <v>0.0635</v>
      </c>
      <c r="AJ42" s="19">
        <v>0.4225</v>
      </c>
      <c r="AK42" s="19">
        <v>0.3712</v>
      </c>
      <c r="AL42" s="19"/>
      <c r="AM42" s="169">
        <v>0.632901</v>
      </c>
      <c r="AN42" s="19">
        <v>0.656</v>
      </c>
      <c r="AO42" s="19">
        <v>0.669668</v>
      </c>
      <c r="AP42" s="19">
        <v>0.716665</v>
      </c>
      <c r="AQ42" s="19">
        <v>0.762688</v>
      </c>
      <c r="AR42" s="19">
        <v>1.66</v>
      </c>
      <c r="AS42" s="19"/>
      <c r="AV42">
        <v>0.392</v>
      </c>
      <c r="AW42" s="19">
        <v>0.417217</v>
      </c>
      <c r="AX42" s="19">
        <v>0.440266</v>
      </c>
      <c r="AY42" s="19"/>
      <c r="AZ42" s="19">
        <v>13.86</v>
      </c>
      <c r="BA42" s="19">
        <v>11.55</v>
      </c>
      <c r="BB42" s="19">
        <v>11.66</v>
      </c>
      <c r="BC42" s="19">
        <v>14.619842</v>
      </c>
      <c r="BD42" s="19">
        <v>0.266785</v>
      </c>
      <c r="BE42" s="19">
        <v>0.386874</v>
      </c>
      <c r="BF42" s="19">
        <v>0.58659</v>
      </c>
      <c r="BG42" s="19">
        <v>3.495</v>
      </c>
      <c r="BH42" s="19">
        <v>1.481</v>
      </c>
      <c r="BI42" s="19">
        <v>1.9</v>
      </c>
      <c r="BJ42" s="19">
        <v>1.53</v>
      </c>
      <c r="BK42" s="19"/>
      <c r="BL42" s="19">
        <v>0.717</v>
      </c>
      <c r="BM42" s="19">
        <v>1.048</v>
      </c>
      <c r="BN42" s="19">
        <v>1.206</v>
      </c>
      <c r="BO42" s="19"/>
      <c r="BP42" s="19"/>
      <c r="BQ42" s="19">
        <v>12.36</v>
      </c>
      <c r="BR42" s="19">
        <v>10.536281</v>
      </c>
      <c r="BS42" s="19">
        <v>9.71</v>
      </c>
      <c r="BT42" s="19"/>
      <c r="BU42" s="19"/>
      <c r="BV42" s="19"/>
      <c r="BW42" s="19"/>
      <c r="BX42" s="19"/>
      <c r="BY42" s="19">
        <v>1.82875</v>
      </c>
      <c r="BZ42" s="19">
        <v>1.987</v>
      </c>
      <c r="CA42" s="19">
        <v>2.1285</v>
      </c>
      <c r="CB42" s="19">
        <v>3.1923</v>
      </c>
      <c r="CC42" s="19"/>
      <c r="CD42" s="19"/>
      <c r="CE42" s="19"/>
      <c r="CF42" s="19">
        <v>5.494976</v>
      </c>
      <c r="CG42" s="19">
        <v>8.131688</v>
      </c>
      <c r="CH42" s="19">
        <v>11.153732</v>
      </c>
      <c r="CI42" s="19">
        <v>21.5</v>
      </c>
      <c r="CJ42" s="19">
        <v>37.909</v>
      </c>
      <c r="CK42" s="19">
        <v>29.039</v>
      </c>
      <c r="CL42" s="19"/>
      <c r="CM42" s="19"/>
      <c r="CN42" s="19"/>
      <c r="CO42" s="19"/>
      <c r="CP42" s="19"/>
      <c r="CQ42" s="19"/>
      <c r="CR42" s="19"/>
      <c r="CS42" s="19"/>
      <c r="CT42" s="19"/>
      <c r="CU42" s="19"/>
      <c r="CV42" s="19"/>
      <c r="CW42" s="19"/>
      <c r="CX42" s="19"/>
      <c r="CY42" s="19"/>
      <c r="CZ42" s="19"/>
      <c r="DA42" s="19"/>
      <c r="DB42" s="19"/>
      <c r="DC42" s="19"/>
      <c r="DD42" s="19"/>
      <c r="DE42" s="19"/>
      <c r="DF42" s="19"/>
      <c r="DG42" s="19"/>
      <c r="DH42" s="19"/>
      <c r="DI42" s="19"/>
      <c r="DJ42" s="19"/>
      <c r="DK42" s="19"/>
      <c r="DL42" s="19"/>
      <c r="DM42" s="19"/>
      <c r="DN42" s="19"/>
      <c r="DO42" s="19"/>
      <c r="DP42" s="19"/>
      <c r="DQ42" s="19"/>
      <c r="DR42" s="19"/>
      <c r="DS42" s="19"/>
      <c r="DT42" s="19"/>
      <c r="DU42" s="19"/>
      <c r="DV42" s="19"/>
      <c r="DW42" s="19"/>
      <c r="DX42" s="19"/>
      <c r="DY42" s="19"/>
      <c r="DZ42" s="19"/>
      <c r="EA42" s="19"/>
      <c r="EB42" s="19"/>
      <c r="EC42" s="19"/>
      <c r="ED42" s="19"/>
      <c r="EE42" s="19"/>
      <c r="EF42" s="19"/>
      <c r="EG42" s="19"/>
      <c r="EH42" s="19"/>
      <c r="EI42" s="19"/>
      <c r="EJ42" s="19"/>
      <c r="EK42" s="19"/>
      <c r="EL42" s="19"/>
      <c r="EM42" s="19"/>
      <c r="EN42" s="19"/>
      <c r="EO42" s="19"/>
      <c r="EP42" s="19"/>
      <c r="EQ42" s="19"/>
      <c r="ER42" s="19"/>
      <c r="ES42" s="19"/>
      <c r="ET42" s="19"/>
      <c r="EU42" s="19"/>
      <c r="EV42" s="19"/>
      <c r="EW42" s="19"/>
      <c r="EX42" s="19"/>
      <c r="EY42" s="19"/>
      <c r="EZ42" s="19"/>
      <c r="FA42" s="19"/>
      <c r="FB42" s="19"/>
      <c r="FC42" s="19"/>
      <c r="FD42" s="19"/>
      <c r="FE42" s="19"/>
      <c r="FF42" s="19"/>
      <c r="FG42" s="19"/>
      <c r="FH42" s="19"/>
      <c r="FI42" s="19"/>
      <c r="FJ42" s="19"/>
      <c r="FK42" s="19"/>
    </row>
    <row r="43" ht="12.75">
      <c r="A43" s="3" t="s">
        <v>383</v>
      </c>
    </row>
    <row r="44" spans="1:165" ht="12.75">
      <c r="A44" s="109" t="s">
        <v>1</v>
      </c>
      <c r="E44" s="110">
        <v>11.3</v>
      </c>
      <c r="F44" s="110">
        <v>10.712</v>
      </c>
      <c r="G44" s="110">
        <v>11.13</v>
      </c>
      <c r="H44" s="110">
        <v>12.959</v>
      </c>
      <c r="I44" s="110">
        <v>13.455</v>
      </c>
      <c r="J44" s="110">
        <v>15.356</v>
      </c>
      <c r="K44" s="110">
        <v>24.171</v>
      </c>
      <c r="L44" s="110">
        <v>23.117</v>
      </c>
      <c r="M44" s="110">
        <v>23.836</v>
      </c>
      <c r="N44" s="137">
        <v>23.034506</v>
      </c>
      <c r="O44" s="137">
        <v>24.835452</v>
      </c>
      <c r="P44" s="110">
        <v>1.98</v>
      </c>
      <c r="Q44" s="110">
        <v>2.033</v>
      </c>
      <c r="R44" s="110">
        <v>1.503</v>
      </c>
      <c r="S44" s="110">
        <v>2.40218</v>
      </c>
      <c r="T44" s="110">
        <v>6.272</v>
      </c>
      <c r="U44" s="110">
        <v>8.71</v>
      </c>
      <c r="V44" s="110">
        <v>8.386</v>
      </c>
      <c r="W44" s="110">
        <v>7.792</v>
      </c>
      <c r="X44" s="110">
        <v>7.357</v>
      </c>
      <c r="Y44" s="110">
        <v>8.064</v>
      </c>
      <c r="Z44" s="110">
        <v>12.648</v>
      </c>
      <c r="AA44" s="110">
        <v>11.379</v>
      </c>
      <c r="AB44" s="110">
        <v>10.928</v>
      </c>
      <c r="AC44" s="110"/>
      <c r="AD44" s="110">
        <v>3.768</v>
      </c>
      <c r="AE44" s="110">
        <v>5.632</v>
      </c>
      <c r="AF44" s="110">
        <v>6.848</v>
      </c>
      <c r="AG44" s="110">
        <v>5.318</v>
      </c>
      <c r="AH44" s="110"/>
      <c r="AI44" s="110"/>
      <c r="AJ44" s="110"/>
      <c r="AK44" s="110"/>
      <c r="AL44" s="110"/>
      <c r="AM44" s="110">
        <v>4.148</v>
      </c>
      <c r="AN44" s="110">
        <v>4.449</v>
      </c>
      <c r="AO44" s="110">
        <v>4.466</v>
      </c>
      <c r="AP44" s="110">
        <v>4.637</v>
      </c>
      <c r="AQ44" s="110">
        <v>7.02</v>
      </c>
      <c r="AR44" s="110">
        <v>11.589</v>
      </c>
      <c r="AS44" s="110">
        <v>11.56</v>
      </c>
      <c r="AT44" s="110">
        <v>3.901</v>
      </c>
      <c r="AU44" s="110">
        <v>4.144</v>
      </c>
      <c r="AV44" s="110">
        <v>4.27</v>
      </c>
      <c r="AW44" s="110">
        <v>4.551</v>
      </c>
      <c r="AX44" s="110">
        <v>5.293</v>
      </c>
      <c r="AY44" s="110">
        <v>65.801</v>
      </c>
      <c r="AZ44" s="110">
        <v>69.448</v>
      </c>
      <c r="BA44" s="110">
        <v>83.166</v>
      </c>
      <c r="BB44" s="110">
        <v>87.779</v>
      </c>
      <c r="BC44" s="110">
        <v>86.394</v>
      </c>
      <c r="BD44" s="19">
        <v>1.793008</v>
      </c>
      <c r="BE44" s="19">
        <v>2.496</v>
      </c>
      <c r="BF44" s="19">
        <v>2.496</v>
      </c>
      <c r="BG44" s="110">
        <v>9.96135</v>
      </c>
      <c r="BH44" s="110">
        <v>10.3647</v>
      </c>
      <c r="BI44" s="110">
        <v>11.087</v>
      </c>
      <c r="BJ44" s="110">
        <v>9.978</v>
      </c>
      <c r="BK44" s="110"/>
      <c r="BL44" s="110"/>
      <c r="BM44" s="110">
        <v>3.252</v>
      </c>
      <c r="BN44" s="110">
        <v>3.4</v>
      </c>
      <c r="BO44" s="110"/>
      <c r="BP44" s="110"/>
      <c r="BQ44" s="110"/>
      <c r="BR44" s="110"/>
      <c r="BS44" s="137">
        <v>618.6</v>
      </c>
      <c r="BT44" s="137">
        <v>635.14</v>
      </c>
      <c r="BU44" s="110"/>
      <c r="BV44" s="110"/>
      <c r="BW44" s="110"/>
      <c r="BX44" s="110"/>
      <c r="BY44" s="110"/>
      <c r="BZ44" s="110"/>
      <c r="CA44" s="110">
        <v>12.3</v>
      </c>
      <c r="CB44" s="110">
        <v>24</v>
      </c>
      <c r="CC44" s="110"/>
      <c r="CD44" s="110">
        <v>18.179</v>
      </c>
      <c r="CE44" s="110"/>
      <c r="CF44" s="110"/>
      <c r="CG44" s="110"/>
      <c r="CH44" s="110">
        <v>15.321</v>
      </c>
      <c r="CI44" s="137">
        <v>15.533</v>
      </c>
      <c r="CJ44" s="137">
        <v>15.245</v>
      </c>
      <c r="CK44" s="110">
        <v>26.155</v>
      </c>
      <c r="CL44" s="110"/>
      <c r="CM44" s="110"/>
      <c r="CN44" s="137"/>
      <c r="CO44" s="137"/>
      <c r="CP44" s="137"/>
      <c r="CQ44" s="137"/>
      <c r="CR44" s="137"/>
      <c r="CS44" s="137"/>
      <c r="CT44" s="137"/>
      <c r="CU44" s="137"/>
      <c r="CV44" s="137"/>
      <c r="CW44" s="137"/>
      <c r="CX44" s="110"/>
      <c r="CY44" s="110"/>
      <c r="CZ44" s="110"/>
      <c r="DA44" s="110"/>
      <c r="DB44" s="110"/>
      <c r="DC44" s="110"/>
      <c r="DD44" s="110"/>
      <c r="DE44" s="110"/>
      <c r="DF44" s="110"/>
      <c r="DG44" s="110"/>
      <c r="DH44" s="110"/>
      <c r="DI44" s="110"/>
      <c r="DJ44" s="110"/>
      <c r="DK44" s="110"/>
      <c r="DL44" s="110"/>
      <c r="DM44" s="110"/>
      <c r="DN44" s="110"/>
      <c r="DO44" s="110"/>
      <c r="DP44" s="110"/>
      <c r="DQ44" s="110"/>
      <c r="DR44" s="110"/>
      <c r="DS44" s="110"/>
      <c r="DT44" s="110"/>
      <c r="DU44" s="110"/>
      <c r="DV44" s="110"/>
      <c r="DW44" s="110"/>
      <c r="DX44" s="110"/>
      <c r="DY44" s="110"/>
      <c r="DZ44" s="110"/>
      <c r="EA44" s="110"/>
      <c r="EB44" s="110"/>
      <c r="EC44" s="110"/>
      <c r="ED44" s="110"/>
      <c r="EE44" s="110"/>
      <c r="EF44" s="110"/>
      <c r="EG44" s="110"/>
      <c r="EH44" s="110"/>
      <c r="EI44" s="110"/>
      <c r="EJ44" s="110"/>
      <c r="EK44" s="110"/>
      <c r="EL44" s="110"/>
      <c r="EM44" s="110"/>
      <c r="EN44" s="110"/>
      <c r="EO44" s="110"/>
      <c r="EP44" s="110"/>
      <c r="EQ44" s="110"/>
      <c r="ER44" s="110"/>
      <c r="ES44" s="110"/>
      <c r="ET44" s="110"/>
      <c r="EU44" s="110"/>
      <c r="EV44" s="110"/>
      <c r="EW44" s="110"/>
      <c r="EX44" s="110"/>
      <c r="EY44" s="110"/>
      <c r="EZ44" s="110"/>
      <c r="FA44" s="110"/>
      <c r="FB44" s="110"/>
      <c r="FC44" s="110"/>
      <c r="FD44" s="110"/>
      <c r="FE44" s="110"/>
      <c r="FF44" s="110"/>
      <c r="FG44" s="110"/>
      <c r="FH44" s="110"/>
      <c r="FI44" s="110"/>
    </row>
    <row r="45" spans="1:165" ht="12.75">
      <c r="A45" s="109" t="s">
        <v>469</v>
      </c>
      <c r="E45" s="110">
        <v>102</v>
      </c>
      <c r="F45" s="170">
        <v>125.43</v>
      </c>
      <c r="G45" s="170">
        <v>217.66</v>
      </c>
      <c r="H45" s="170">
        <v>289.272</v>
      </c>
      <c r="I45" s="170">
        <v>509.4</v>
      </c>
      <c r="J45" s="170">
        <v>392.5</v>
      </c>
      <c r="K45" s="110">
        <v>154.5</v>
      </c>
      <c r="L45" s="110">
        <v>200</v>
      </c>
      <c r="M45" s="110">
        <v>276.7</v>
      </c>
      <c r="N45" s="110">
        <v>370.1</v>
      </c>
      <c r="O45" s="110">
        <v>470.3</v>
      </c>
      <c r="P45" s="110">
        <v>8.1</v>
      </c>
      <c r="Q45" s="110">
        <v>10.661</v>
      </c>
      <c r="R45" s="110">
        <v>16.464</v>
      </c>
      <c r="S45" s="110">
        <v>25</v>
      </c>
      <c r="T45" s="110">
        <v>170.3</v>
      </c>
      <c r="U45" s="110">
        <v>193.4</v>
      </c>
      <c r="V45" s="110">
        <v>234.5</v>
      </c>
      <c r="W45" s="110">
        <v>281.2</v>
      </c>
      <c r="X45" s="110">
        <v>319.8</v>
      </c>
      <c r="Y45" s="110">
        <v>344.3</v>
      </c>
      <c r="Z45" s="110">
        <v>145.568</v>
      </c>
      <c r="AA45" s="110">
        <v>159.8</v>
      </c>
      <c r="AB45" s="110">
        <v>150.8</v>
      </c>
      <c r="AC45" s="110">
        <v>214.8</v>
      </c>
      <c r="AD45" s="110">
        <v>36.2</v>
      </c>
      <c r="AE45" s="110">
        <v>49.6</v>
      </c>
      <c r="AF45" s="110">
        <v>61.6</v>
      </c>
      <c r="AG45" s="110">
        <v>85.1</v>
      </c>
      <c r="AH45" s="110">
        <v>79.2</v>
      </c>
      <c r="AI45" s="110">
        <v>67.6</v>
      </c>
      <c r="AJ45" s="110">
        <v>72.9</v>
      </c>
      <c r="AK45" s="110">
        <v>82.4</v>
      </c>
      <c r="AL45" s="110">
        <v>130.1</v>
      </c>
      <c r="AM45" s="110">
        <v>27.208</v>
      </c>
      <c r="AN45" s="110">
        <v>33.55</v>
      </c>
      <c r="AO45" s="110">
        <v>43.9</v>
      </c>
      <c r="AP45" s="110">
        <v>50.9</v>
      </c>
      <c r="AQ45" s="110">
        <v>65</v>
      </c>
      <c r="AR45" s="110">
        <v>298</v>
      </c>
      <c r="AS45" s="110">
        <v>359.6</v>
      </c>
      <c r="AT45" s="165">
        <v>64.500375</v>
      </c>
      <c r="AU45" s="165">
        <v>58.212674</v>
      </c>
      <c r="AV45" s="165">
        <v>77.686684</v>
      </c>
      <c r="AW45" s="110">
        <v>96.3</v>
      </c>
      <c r="AX45" s="110">
        <v>98.1</v>
      </c>
      <c r="AY45" s="110"/>
      <c r="AZ45" s="110">
        <v>2800</v>
      </c>
      <c r="BA45" s="110">
        <v>3414</v>
      </c>
      <c r="BB45" s="110">
        <v>4067</v>
      </c>
      <c r="BC45" s="110">
        <v>4843</v>
      </c>
      <c r="BD45" s="110">
        <v>27.3</v>
      </c>
      <c r="BE45" s="110">
        <v>34.4</v>
      </c>
      <c r="BF45" s="110">
        <v>46.6</v>
      </c>
      <c r="BG45" s="110">
        <v>118.513</v>
      </c>
      <c r="BH45" s="110">
        <v>171.6</v>
      </c>
      <c r="BI45" s="110">
        <v>215</v>
      </c>
      <c r="BJ45" s="110">
        <v>260.5</v>
      </c>
      <c r="BK45" s="110"/>
      <c r="BL45" s="110">
        <v>74.8</v>
      </c>
      <c r="BM45" s="110">
        <v>90.883</v>
      </c>
      <c r="BN45" s="110">
        <v>132.1</v>
      </c>
      <c r="BO45" s="110"/>
      <c r="BP45" s="110"/>
      <c r="BQ45" s="110">
        <v>7228</v>
      </c>
      <c r="BR45" s="110">
        <v>8608</v>
      </c>
      <c r="BS45" s="110">
        <v>3365</v>
      </c>
      <c r="BT45" s="110">
        <v>10783</v>
      </c>
      <c r="BU45" s="110"/>
      <c r="BV45" s="110"/>
      <c r="BW45" s="110"/>
      <c r="BX45" s="110"/>
      <c r="BY45" s="110"/>
      <c r="BZ45" s="110">
        <v>328.5</v>
      </c>
      <c r="CA45" s="110">
        <v>434.4</v>
      </c>
      <c r="CB45" s="110">
        <v>440</v>
      </c>
      <c r="CC45" s="110">
        <v>351.8</v>
      </c>
      <c r="CD45" s="110">
        <v>636.8</v>
      </c>
      <c r="CE45" s="110">
        <v>286.9</v>
      </c>
      <c r="CF45" s="110">
        <v>136.6</v>
      </c>
      <c r="CG45" s="110">
        <v>202.6</v>
      </c>
      <c r="CH45" s="110">
        <v>205.3</v>
      </c>
      <c r="CI45" s="137">
        <v>245.2</v>
      </c>
      <c r="CJ45" s="137">
        <v>391.9</v>
      </c>
      <c r="CK45" s="110">
        <v>790.4</v>
      </c>
      <c r="CL45" s="110"/>
      <c r="CM45" s="110"/>
      <c r="CN45" s="137"/>
      <c r="CO45" s="137"/>
      <c r="CP45" s="137"/>
      <c r="CQ45" s="137"/>
      <c r="CR45" s="137"/>
      <c r="CS45" s="137"/>
      <c r="CT45" s="137"/>
      <c r="CU45" s="137"/>
      <c r="CV45" s="137"/>
      <c r="CW45" s="137"/>
      <c r="CX45" s="110"/>
      <c r="CY45" s="110"/>
      <c r="CZ45" s="110"/>
      <c r="DA45" s="110"/>
      <c r="DB45" s="110"/>
      <c r="DC45" s="110"/>
      <c r="DD45" s="110"/>
      <c r="DE45" s="110"/>
      <c r="DF45" s="110"/>
      <c r="DG45" s="110"/>
      <c r="DH45" s="110"/>
      <c r="DI45" s="110"/>
      <c r="DJ45" s="110"/>
      <c r="DK45" s="110"/>
      <c r="DL45" s="110"/>
      <c r="DM45" s="110"/>
      <c r="DN45" s="110"/>
      <c r="DO45" s="110"/>
      <c r="DP45" s="110"/>
      <c r="DQ45" s="110"/>
      <c r="DR45" s="110"/>
      <c r="DS45" s="110"/>
      <c r="DT45" s="110"/>
      <c r="DU45" s="110"/>
      <c r="DV45" s="110"/>
      <c r="DW45" s="110"/>
      <c r="DX45" s="110"/>
      <c r="DY45" s="110"/>
      <c r="DZ45" s="110"/>
      <c r="EA45" s="110"/>
      <c r="EB45" s="110"/>
      <c r="EC45" s="110"/>
      <c r="ED45" s="110"/>
      <c r="EE45" s="110"/>
      <c r="EF45" s="110"/>
      <c r="EG45" s="110"/>
      <c r="EH45" s="110"/>
      <c r="EI45" s="110"/>
      <c r="EJ45" s="110"/>
      <c r="EK45" s="110"/>
      <c r="EL45" s="110"/>
      <c r="EM45" s="110"/>
      <c r="EN45" s="110"/>
      <c r="EO45" s="110"/>
      <c r="EP45" s="110"/>
      <c r="EQ45" s="110"/>
      <c r="ER45" s="110"/>
      <c r="ES45" s="110"/>
      <c r="ET45" s="110"/>
      <c r="EU45" s="110"/>
      <c r="EV45" s="110"/>
      <c r="EW45" s="110"/>
      <c r="EX45" s="110"/>
      <c r="EY45" s="110"/>
      <c r="EZ45" s="110"/>
      <c r="FA45" s="110"/>
      <c r="FB45" s="110"/>
      <c r="FC45" s="110"/>
      <c r="FD45" s="110"/>
      <c r="FE45" s="110"/>
      <c r="FF45" s="110"/>
      <c r="FG45" s="110"/>
      <c r="FH45" s="110"/>
      <c r="FI45" s="110"/>
    </row>
    <row r="46" ht="12.75">
      <c r="EB46" t="s">
        <v>273</v>
      </c>
    </row>
    <row r="47" spans="8:10" ht="12.75">
      <c r="H47" s="125"/>
      <c r="I47" s="125"/>
      <c r="J47" s="125"/>
    </row>
  </sheetData>
  <hyperlinks>
    <hyperlink ref="A41" r:id="rId1" display="&quot;"/>
  </hyperlinks>
  <printOptions horizontalCentered="1" verticalCentered="1"/>
  <pageMargins left="0.25" right="0.25" top="0.5" bottom="0.5" header="0.5" footer="0.5"/>
  <pageSetup horizontalDpi="300" verticalDpi="300" orientation="landscape" r:id="rId4"/>
  <legacyDrawing r:id="rId3"/>
</worksheet>
</file>

<file path=xl/worksheets/sheet3.xml><?xml version="1.0" encoding="utf-8"?>
<worksheet xmlns="http://schemas.openxmlformats.org/spreadsheetml/2006/main" xmlns:r="http://schemas.openxmlformats.org/officeDocument/2006/relationships">
  <sheetPr codeName="Sheet3"/>
  <dimension ref="A1:FG58"/>
  <sheetViews>
    <sheetView tabSelected="1" workbookViewId="0" topLeftCell="A1">
      <pane xSplit="3" ySplit="3" topLeftCell="CG25" activePane="bottomRight" state="frozen"/>
      <selection pane="topLeft" activeCell="A1" sqref="A1"/>
      <selection pane="topRight" activeCell="D1" sqref="D1"/>
      <selection pane="bottomLeft" activeCell="A4" sqref="A4"/>
      <selection pane="bottomRight" activeCell="CI52" sqref="CI52"/>
    </sheetView>
  </sheetViews>
  <sheetFormatPr defaultColWidth="9.140625" defaultRowHeight="12.75"/>
  <cols>
    <col min="1" max="1" width="31.140625" style="0" customWidth="1"/>
    <col min="2" max="2" width="41.57421875" style="123" customWidth="1"/>
    <col min="3" max="3" width="8.8515625" style="0" customWidth="1"/>
    <col min="4" max="4" width="7.7109375" style="0" hidden="1" customWidth="1"/>
    <col min="5" max="105" width="9.7109375" style="0" customWidth="1"/>
    <col min="106" max="108" width="10.140625" style="0" customWidth="1"/>
    <col min="109" max="163" width="9.7109375" style="0" customWidth="1"/>
  </cols>
  <sheetData>
    <row r="1" spans="1:159" ht="14.25">
      <c r="A1" s="140" t="s">
        <v>357</v>
      </c>
      <c r="B1" s="122"/>
      <c r="C1" s="139"/>
      <c r="D1" s="8"/>
      <c r="E1" s="105" t="s">
        <v>6</v>
      </c>
      <c r="F1" s="105"/>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FC1" t="s">
        <v>379</v>
      </c>
    </row>
    <row r="2" spans="1:163" ht="12.75" customHeight="1">
      <c r="A2" s="21" t="s">
        <v>293</v>
      </c>
      <c r="B2" t="s">
        <v>208</v>
      </c>
      <c r="C2" s="150" t="s">
        <v>361</v>
      </c>
      <c r="D2" s="21"/>
      <c r="E2" s="22" t="str">
        <f>IF('Input Data'!E3=0,"",'Input Data'!E3)</f>
        <v>ACS</v>
      </c>
      <c r="F2" s="22" t="str">
        <f>IF('Input Data'!F3=0,"",'Input Data'!F3)</f>
        <v>ACS</v>
      </c>
      <c r="G2" s="22" t="str">
        <f>IF('Input Data'!G3=0,"",'Input Data'!G3)</f>
        <v>ACS</v>
      </c>
      <c r="H2" s="22" t="str">
        <f>IF('Input Data'!H3=0,"",'Input Data'!H3)</f>
        <v>ACS</v>
      </c>
      <c r="I2" s="22" t="str">
        <f>IF('Input Data'!I3=0,"",'Input Data'!I3)</f>
        <v>ACS</v>
      </c>
      <c r="J2" s="22" t="str">
        <f>IF('Input Data'!J3=0,"",'Input Data'!J3)</f>
        <v>ACS</v>
      </c>
      <c r="K2" s="22" t="str">
        <f>IF('Input Data'!K3=0,"",'Input Data'!K3)</f>
        <v>BBBY</v>
      </c>
      <c r="L2" s="22" t="str">
        <f>IF('Input Data'!L3=0,"",'Input Data'!L3)</f>
        <v>BBBY</v>
      </c>
      <c r="M2" s="22" t="str">
        <f>IF('Input Data'!M3=0,"",'Input Data'!M3)</f>
        <v>BBBY</v>
      </c>
      <c r="N2" s="22" t="str">
        <f>IF('Input Data'!N3=0,"",'Input Data'!N3)</f>
        <v>BBBY</v>
      </c>
      <c r="O2" s="22" t="str">
        <f>IF('Input Data'!O3=0,"",'Input Data'!O3)</f>
        <v>BBBY</v>
      </c>
      <c r="P2" s="22" t="str">
        <f>IF('Input Data'!P3=0,"",'Input Data'!P3)</f>
        <v>BFAM</v>
      </c>
      <c r="Q2" s="22" t="str">
        <f>IF('Input Data'!Q3=0,"",'Input Data'!Q3)</f>
        <v>BFAM</v>
      </c>
      <c r="R2" s="22" t="str">
        <f>IF('Input Data'!R3=0,"",'Input Data'!R3)</f>
        <v>BFAM</v>
      </c>
      <c r="S2" s="22" t="str">
        <f>IF('Input Data'!S3=0,"",'Input Data'!S3)</f>
        <v>BFAM</v>
      </c>
      <c r="T2" s="22" t="str">
        <f>IF('Input Data'!T3=0,"",'Input Data'!T3)</f>
        <v>BMET</v>
      </c>
      <c r="U2" s="22" t="str">
        <f>IF('Input Data'!U3=0,"",'Input Data'!U3)</f>
        <v>BMET</v>
      </c>
      <c r="V2" s="22" t="str">
        <f>IF('Input Data'!V3=0,"",'Input Data'!V3)</f>
        <v>BMET</v>
      </c>
      <c r="W2" s="22" t="str">
        <f>IF('Input Data'!W3=0,"",'Input Data'!W3)</f>
        <v>BMET</v>
      </c>
      <c r="X2" s="22" t="str">
        <f>IF('Input Data'!X3=0,"",'Input Data'!X3)</f>
        <v>BMET</v>
      </c>
      <c r="Y2" s="22" t="str">
        <f>IF('Input Data'!Y3=0,"",'Input Data'!Y3)</f>
        <v>BMET</v>
      </c>
      <c r="Z2" s="22" t="str">
        <f>IF('Input Data'!Z3=0,"",'Input Data'!Z3)</f>
        <v>CDWC</v>
      </c>
      <c r="AA2" s="22" t="str">
        <f>IF('Input Data'!AA3=0,"",'Input Data'!AA3)</f>
        <v>CDWC</v>
      </c>
      <c r="AB2" s="22" t="str">
        <f>IF('Input Data'!AB3=0,"",'Input Data'!AB3)</f>
        <v>CDWC</v>
      </c>
      <c r="AC2" s="22" t="str">
        <f>IF('Input Data'!AC3=0,"",'Input Data'!AC3)</f>
        <v>CDWC</v>
      </c>
      <c r="AD2" s="22" t="str">
        <f>IF('Input Data'!AD3=0,"",'Input Data'!AD3)</f>
        <v>EDMC</v>
      </c>
      <c r="AE2" s="22" t="str">
        <f>IF('Input Data'!AE3=0,"",'Input Data'!AE3)</f>
        <v>EDMC</v>
      </c>
      <c r="AF2" s="22" t="str">
        <f>IF('Input Data'!AF3=0,"",'Input Data'!AF3)</f>
        <v>EDMC</v>
      </c>
      <c r="AG2" s="22" t="str">
        <f>IF('Input Data'!AG3=0,"",'Input Data'!AG3)</f>
        <v>EDMC</v>
      </c>
      <c r="AH2" s="22" t="str">
        <f>IF('Input Data'!AH3=0,"",'Input Data'!AH3)</f>
        <v>FAST</v>
      </c>
      <c r="AI2" s="22" t="str">
        <f>IF('Input Data'!AI3=0,"",'Input Data'!AI3)</f>
        <v>FAST</v>
      </c>
      <c r="AJ2" s="22" t="str">
        <f>IF('Input Data'!AJ3=0,"",'Input Data'!AJ3)</f>
        <v>FAST</v>
      </c>
      <c r="AK2" s="22" t="str">
        <f>IF('Input Data'!AK3=0,"",'Input Data'!AK3)</f>
        <v>FAST</v>
      </c>
      <c r="AL2" s="22" t="str">
        <f>IF('Input Data'!AL3=0,"",'Input Data'!AL3)</f>
        <v>FAST</v>
      </c>
      <c r="AM2" s="22" t="str">
        <f>IF('Input Data'!AM3=0,"",'Input Data'!AM3)</f>
        <v>FDS</v>
      </c>
      <c r="AN2" s="22" t="str">
        <f>IF('Input Data'!AN3=0,"",'Input Data'!AN3)</f>
        <v>FDS</v>
      </c>
      <c r="AO2" s="22" t="str">
        <f>IF('Input Data'!AO3=0,"",'Input Data'!AO3)</f>
        <v>FDS</v>
      </c>
      <c r="AP2" s="22" t="str">
        <f>IF('Input Data'!AP3=0,"",'Input Data'!AP3)</f>
        <v>FDS</v>
      </c>
      <c r="AQ2" s="22" t="str">
        <f>IF('Input Data'!AQ3=0,"",'Input Data'!AQ3)</f>
        <v>FDS</v>
      </c>
      <c r="AR2" s="22" t="str">
        <f>IF('Input Data'!AR3=0,"",'Input Data'!AR3)</f>
        <v>FISV</v>
      </c>
      <c r="AS2" s="22" t="str">
        <f>IF('Input Data'!AS3=0,"",'Input Data'!AS3)</f>
        <v>FISV</v>
      </c>
      <c r="AT2" s="22" t="str">
        <f>IF('Input Data'!AT3=0,"",'Input Data'!AT3)</f>
        <v>GNTX</v>
      </c>
      <c r="AU2" s="22" t="str">
        <f>IF('Input Data'!AU3=0,"",'Input Data'!AU3)</f>
        <v>GNTX</v>
      </c>
      <c r="AV2" s="22" t="str">
        <f>IF('Input Data'!AV3=0,"",'Input Data'!AV3)</f>
        <v>GNTX</v>
      </c>
      <c r="AW2" s="22" t="str">
        <f>IF('Input Data'!AW3=0,"",'Input Data'!AW3)</f>
        <v>GNTX</v>
      </c>
      <c r="AX2" s="22" t="str">
        <f>IF('Input Data'!AX3=0,"",'Input Data'!AX3)</f>
        <v>GNTX</v>
      </c>
      <c r="AY2" s="22" t="str">
        <f>IF('Input Data'!AY3=0,"",'Input Data'!AY3)</f>
        <v>HD</v>
      </c>
      <c r="AZ2" s="22" t="str">
        <f>IF('Input Data'!AZ3=0,"",'Input Data'!AZ3)</f>
        <v>HD</v>
      </c>
      <c r="BA2" s="22" t="str">
        <f>IF('Input Data'!BA3=0,"",'Input Data'!BA3)</f>
        <v>HD</v>
      </c>
      <c r="BB2" s="22" t="str">
        <f>IF('Input Data'!BB3=0,"",'Input Data'!BB3)</f>
        <v>HD</v>
      </c>
      <c r="BC2" s="22" t="str">
        <f>IF('Input Data'!BC3=0,"",'Input Data'!BC3)</f>
        <v>HD</v>
      </c>
      <c r="BD2" s="22" t="str">
        <f>IF('Input Data'!BD3=0,"",'Input Data'!BD3)</f>
        <v>KNX</v>
      </c>
      <c r="BE2" s="22" t="str">
        <f>IF('Input Data'!BE3=0,"",'Input Data'!BE3)</f>
        <v>KNX</v>
      </c>
      <c r="BF2" s="22" t="str">
        <f>IF('Input Data'!BF3=0,"",'Input Data'!BF3)</f>
        <v>KNX</v>
      </c>
      <c r="BG2" s="22" t="str">
        <f>IF('Input Data'!BG3=0,"",'Input Data'!BG3)</f>
        <v>LNCR</v>
      </c>
      <c r="BH2" s="22" t="str">
        <f>IF('Input Data'!BH3=0,"",'Input Data'!BH3)</f>
        <v>LNCR</v>
      </c>
      <c r="BI2" s="22" t="str">
        <f>IF('Input Data'!BI3=0,"",'Input Data'!BI3)</f>
        <v>LNCR</v>
      </c>
      <c r="BJ2" s="22" t="str">
        <f>IF('Input Data'!BJ3=0,"",'Input Data'!BJ3)</f>
        <v>LNCR</v>
      </c>
      <c r="BK2" s="22" t="str">
        <f>IF('Input Data'!BK3=0,"",'Input Data'!BK3)</f>
        <v>ORLY</v>
      </c>
      <c r="BL2" s="22" t="str">
        <f>IF('Input Data'!BL3=0,"",'Input Data'!BL3)</f>
        <v>ORLY</v>
      </c>
      <c r="BM2" s="22" t="str">
        <f>IF('Input Data'!BM3=0,"",'Input Data'!BM3)</f>
        <v>ORLY</v>
      </c>
      <c r="BN2" s="22" t="str">
        <f>IF('Input Data'!BN3=0,"",'Input Data'!BN3)</f>
        <v>ORLY</v>
      </c>
      <c r="BO2" s="22" t="str">
        <f>IF('Input Data'!BQ3=0,"",'Input Data'!BQ3)</f>
        <v>PFE</v>
      </c>
      <c r="BP2" s="22" t="str">
        <f>IF('Input Data'!BR3=0,"",'Input Data'!BR3)</f>
        <v>PFE</v>
      </c>
      <c r="BQ2" s="22" t="str">
        <f>IF('Input Data'!BS3=0,"",'Input Data'!BS3)</f>
        <v>PFE</v>
      </c>
      <c r="BR2" s="22" t="str">
        <f>IF('Input Data'!BT3=0,"",'Input Data'!BT3)</f>
        <v>PFE</v>
      </c>
      <c r="BS2" s="22" t="str">
        <f>IF('Input Data'!BU3=0,"",'Input Data'!BU3)</f>
        <v>SYK</v>
      </c>
      <c r="BT2" s="22" t="str">
        <f>IF('Input Data'!BV3=0,"",'Input Data'!BV3)</f>
        <v>SYK</v>
      </c>
      <c r="BU2" s="22" t="str">
        <f>IF('Input Data'!BW3=0,"",'Input Data'!BW3)</f>
        <v>SYK</v>
      </c>
      <c r="BV2" s="22" t="str">
        <f>IF('Input Data'!BX3=0,"",'Input Data'!BX3)</f>
        <v>SYK</v>
      </c>
      <c r="BW2" s="22" t="str">
        <f>IF('Input Data'!BY3=0,"",'Input Data'!BY3)</f>
        <v>SYK</v>
      </c>
      <c r="BX2" s="22" t="str">
        <f>IF('Input Data'!BZ3=0,"",'Input Data'!BZ3)</f>
        <v>SYK</v>
      </c>
      <c r="BY2" s="22" t="str">
        <f>IF('Input Data'!CA3=0,"",'Input Data'!CA3)</f>
        <v>SYK</v>
      </c>
      <c r="BZ2" s="22" t="str">
        <f>IF('Input Data'!CB3=0,"",'Input Data'!CB3)</f>
        <v>SYK</v>
      </c>
      <c r="CA2" s="22" t="str">
        <f>IF('Input Data'!CC3=0,"",'Input Data'!CC3)</f>
        <v>TEVA</v>
      </c>
      <c r="CB2" s="22" t="str">
        <f>IF('Input Data'!CD3=0,"",'Input Data'!CD3)</f>
        <v>Teva</v>
      </c>
      <c r="CC2" s="22" t="str">
        <f>IF('Input Data'!CE3=0,"",'Input Data'!CE3)</f>
        <v>TEVA</v>
      </c>
      <c r="CD2" s="22" t="str">
        <f>IF('Input Data'!CF3=0,"",'Input Data'!CF3)</f>
        <v>TOL</v>
      </c>
      <c r="CE2" s="22" t="str">
        <f>IF('Input Data'!CG3=0,"",'Input Data'!CG3)</f>
        <v>TOL</v>
      </c>
      <c r="CF2" s="22" t="str">
        <f>IF('Input Data'!CH3=0,"",'Input Data'!CH3)</f>
        <v>TOL</v>
      </c>
      <c r="CG2" s="22" t="str">
        <f>IF('Input Data'!CI3=0,"",'Input Data'!CI3)</f>
        <v>TOL</v>
      </c>
      <c r="CH2" s="22" t="str">
        <f>IF('Input Data'!CJ3=0,"",'Input Data'!CJ3)</f>
        <v>TOL</v>
      </c>
      <c r="CI2" s="22" t="str">
        <f>IF('Input Data'!CK3=0,"",'Input Data'!CK3)</f>
        <v>TOL</v>
      </c>
      <c r="CJ2" s="22"/>
      <c r="CK2" s="22"/>
      <c r="CL2" s="22"/>
      <c r="CM2" s="22"/>
      <c r="CN2" s="22"/>
      <c r="CO2" s="22"/>
      <c r="CP2" s="22"/>
      <c r="CQ2" s="22"/>
      <c r="CR2" s="22"/>
      <c r="CS2" s="22"/>
      <c r="CT2" s="22"/>
      <c r="CU2" s="22"/>
      <c r="CV2" s="22"/>
      <c r="CW2" s="22"/>
      <c r="CX2" s="22"/>
      <c r="CY2" s="22"/>
      <c r="CZ2" s="22"/>
      <c r="DA2" s="22"/>
      <c r="DB2" s="22"/>
      <c r="DC2" s="22"/>
      <c r="DD2" s="22"/>
      <c r="DE2" s="22"/>
      <c r="DF2" s="22"/>
      <c r="DG2" s="22"/>
      <c r="DH2" s="22"/>
      <c r="DI2" s="22"/>
      <c r="DJ2" s="22"/>
      <c r="DK2" s="22"/>
      <c r="DL2" s="22"/>
      <c r="DM2" s="22"/>
      <c r="DN2" s="22"/>
      <c r="DO2" s="22"/>
      <c r="DP2" s="22"/>
      <c r="DQ2" s="22"/>
      <c r="DR2" s="22"/>
      <c r="DS2" s="22"/>
      <c r="DT2" s="22"/>
      <c r="DU2" s="22"/>
      <c r="DV2" s="22"/>
      <c r="DW2" s="22"/>
      <c r="DX2" s="22"/>
      <c r="DY2" s="22"/>
      <c r="DZ2" s="22"/>
      <c r="EA2" s="22"/>
      <c r="EB2" s="22"/>
      <c r="EC2" s="22"/>
      <c r="ED2" s="22"/>
      <c r="EE2" s="22"/>
      <c r="EF2" s="22"/>
      <c r="EG2" s="22"/>
      <c r="EH2" s="22"/>
      <c r="EI2" s="22"/>
      <c r="EJ2" s="22"/>
      <c r="EK2" s="22"/>
      <c r="EL2" s="22"/>
      <c r="EM2" s="22"/>
      <c r="EN2" s="22"/>
      <c r="EO2" s="22"/>
      <c r="EP2" s="22"/>
      <c r="EQ2" s="22"/>
      <c r="ER2" s="22"/>
      <c r="ES2" s="22"/>
      <c r="ET2" s="22"/>
      <c r="EU2" s="22"/>
      <c r="EV2" s="22"/>
      <c r="EW2" s="22"/>
      <c r="EX2" s="22"/>
      <c r="EY2" s="22"/>
      <c r="EZ2" s="22"/>
      <c r="FA2" s="22"/>
      <c r="FB2" s="22"/>
      <c r="FC2" s="22"/>
      <c r="FD2" s="22"/>
      <c r="FE2" s="22"/>
      <c r="FF2" s="22"/>
      <c r="FG2" s="22"/>
    </row>
    <row r="3" spans="1:163" ht="9.75" customHeight="1">
      <c r="A3" s="138" t="s">
        <v>327</v>
      </c>
      <c r="B3" s="116"/>
      <c r="C3" s="149" t="s">
        <v>274</v>
      </c>
      <c r="D3" s="21"/>
      <c r="E3" s="33">
        <f>IF('Input Data'!E4=0,"",'Input Data'!E4)</f>
        <v>36707</v>
      </c>
      <c r="F3" s="33">
        <f>IF('Input Data'!F4=0,"",'Input Data'!F4)</f>
        <v>37072</v>
      </c>
      <c r="G3" s="33">
        <f>IF('Input Data'!G4=0,"",'Input Data'!G4)</f>
        <v>37437</v>
      </c>
      <c r="H3" s="33">
        <f>IF('Input Data'!H4=0,"",'Input Data'!H4)</f>
        <v>37802</v>
      </c>
      <c r="I3" s="33">
        <f>IF('Input Data'!I4=0,"",'Input Data'!I4)</f>
        <v>38168</v>
      </c>
      <c r="J3" s="33">
        <f>IF('Input Data'!J4=0,"",'Input Data'!J4)</f>
        <v>38533</v>
      </c>
      <c r="K3" s="33">
        <f>IF('Input Data'!K4=0,"",'Input Data'!K4)</f>
        <v>36953</v>
      </c>
      <c r="L3" s="33">
        <f>IF('Input Data'!L4=0,"",'Input Data'!L4)</f>
        <v>37317</v>
      </c>
      <c r="M3" s="33">
        <f>IF('Input Data'!M4=0,"",'Input Data'!M4)</f>
        <v>37681</v>
      </c>
      <c r="N3" s="33">
        <f>IF('Input Data'!N4=0,"",'Input Data'!N4)</f>
        <v>38045</v>
      </c>
      <c r="O3" s="33">
        <f>IF('Input Data'!O4=0,"",'Input Data'!O4)</f>
        <v>38411</v>
      </c>
      <c r="P3" s="33">
        <f>IF('Input Data'!P4=0,"",'Input Data'!P4)</f>
        <v>37256</v>
      </c>
      <c r="Q3" s="33">
        <f>IF('Input Data'!Q4=0,"",'Input Data'!Q4)</f>
        <v>37621</v>
      </c>
      <c r="R3" s="33">
        <f>IF('Input Data'!R4=0,"",'Input Data'!R4)</f>
        <v>37986</v>
      </c>
      <c r="S3" s="33">
        <f>IF('Input Data'!S4=0,"",'Input Data'!S4)</f>
        <v>38352</v>
      </c>
      <c r="T3" s="33">
        <f>IF('Input Data'!T4=0,"",'Input Data'!T4)</f>
        <v>36677</v>
      </c>
      <c r="U3" s="33">
        <f>IF('Input Data'!U4=0,"",'Input Data'!U4)</f>
        <v>37042</v>
      </c>
      <c r="V3" s="33">
        <f>IF('Input Data'!V4=0,"",'Input Data'!V4)</f>
        <v>37407</v>
      </c>
      <c r="W3" s="33">
        <f>IF('Input Data'!W4=0,"",'Input Data'!W4)</f>
        <v>37772</v>
      </c>
      <c r="X3" s="33">
        <f>IF('Input Data'!X4=0,"",'Input Data'!X4)</f>
        <v>38138</v>
      </c>
      <c r="Y3" s="33">
        <f>IF('Input Data'!Y4=0,"",'Input Data'!Y4)</f>
        <v>38503</v>
      </c>
      <c r="Z3" s="33">
        <f>IF('Input Data'!Z4=0,"",'Input Data'!Z4)</f>
        <v>37256</v>
      </c>
      <c r="AA3" s="33">
        <f>IF('Input Data'!AA4=0,"",'Input Data'!AA4)</f>
        <v>37621</v>
      </c>
      <c r="AB3" s="33">
        <f>IF('Input Data'!AB4=0,"",'Input Data'!AB4)</f>
        <v>37986</v>
      </c>
      <c r="AC3" s="33">
        <f>IF('Input Data'!AC4=0,"",'Input Data'!AC4)</f>
        <v>38352</v>
      </c>
      <c r="AD3" s="33">
        <f>IF('Input Data'!AD4=0,"",'Input Data'!AD4)</f>
        <v>37437</v>
      </c>
      <c r="AE3" s="33">
        <f>IF('Input Data'!AE4=0,"",'Input Data'!AE4)</f>
        <v>37802</v>
      </c>
      <c r="AF3" s="33">
        <f>IF('Input Data'!AF4=0,"",'Input Data'!AF4)</f>
        <v>38137</v>
      </c>
      <c r="AG3" s="33">
        <f>IF('Input Data'!AG4=0,"",'Input Data'!AG4)</f>
        <v>38502</v>
      </c>
      <c r="AH3" s="33">
        <f>IF('Input Data'!AH4=0,"",'Input Data'!AH4)</f>
        <v>36891</v>
      </c>
      <c r="AI3" s="33">
        <f>IF('Input Data'!AI4=0,"",'Input Data'!AI4)</f>
        <v>37256</v>
      </c>
      <c r="AJ3" s="33">
        <f>IF('Input Data'!AJ4=0,"",'Input Data'!AJ4)</f>
        <v>37621</v>
      </c>
      <c r="AK3" s="33">
        <f>IF('Input Data'!AK4=0,"",'Input Data'!AK4)</f>
        <v>37986</v>
      </c>
      <c r="AL3" s="33">
        <f>IF('Input Data'!AL4=0,"",'Input Data'!AL4)</f>
        <v>38352</v>
      </c>
      <c r="AM3" s="33">
        <f>IF('Input Data'!AM4=0,"",'Input Data'!AM4)</f>
        <v>37134</v>
      </c>
      <c r="AN3" s="33">
        <f>IF('Input Data'!AN4=0,"",'Input Data'!AN4)</f>
        <v>37499</v>
      </c>
      <c r="AO3" s="33">
        <f>IF('Input Data'!AO4=0,"",'Input Data'!AO4)</f>
        <v>37864</v>
      </c>
      <c r="AP3" s="33">
        <f>IF('Input Data'!AP4=0,"",'Input Data'!AP4)</f>
        <v>38230</v>
      </c>
      <c r="AQ3" s="33">
        <f>IF('Input Data'!AQ4=0,"",'Input Data'!AQ4)</f>
        <v>38595</v>
      </c>
      <c r="AR3" s="33">
        <f>IF('Input Data'!AR4=0,"",'Input Data'!AR4)</f>
        <v>37986</v>
      </c>
      <c r="AS3" s="33">
        <f>IF('Input Data'!AS4=0,"",'Input Data'!AS4)</f>
        <v>38352</v>
      </c>
      <c r="AT3" s="33">
        <f>IF('Input Data'!AT4=0,"",'Input Data'!AT4)</f>
        <v>36891</v>
      </c>
      <c r="AU3" s="33">
        <f>IF('Input Data'!AU4=0,"",'Input Data'!AU4)</f>
        <v>37256</v>
      </c>
      <c r="AV3" s="33">
        <f>IF('Input Data'!AV4=0,"",'Input Data'!AV4)</f>
        <v>37621</v>
      </c>
      <c r="AW3" s="33">
        <f>IF('Input Data'!AW4=0,"",'Input Data'!AW4)</f>
        <v>37986</v>
      </c>
      <c r="AX3" s="33">
        <f>IF('Input Data'!AX4=0,"",'Input Data'!AX4)</f>
        <v>38352</v>
      </c>
      <c r="AY3" s="33">
        <f>IF('Input Data'!AY4=0,"",'Input Data'!AY4)</f>
        <v>36919</v>
      </c>
      <c r="AZ3" s="33">
        <f>IF('Input Data'!AZ4=0,"",'Input Data'!AZ4)</f>
        <v>37290</v>
      </c>
      <c r="BA3" s="33">
        <f>IF('Input Data'!BA4=0,"",'Input Data'!BA4)</f>
        <v>37654</v>
      </c>
      <c r="BB3" s="33">
        <f>IF('Input Data'!BB4=0,"",'Input Data'!BB4)</f>
        <v>38018</v>
      </c>
      <c r="BC3" s="33">
        <f>IF('Input Data'!BC4=0,"",'Input Data'!BC4)</f>
        <v>38384</v>
      </c>
      <c r="BD3" s="33">
        <f>IF('Input Data'!BD4=0,"",'Input Data'!BD4)</f>
        <v>37621</v>
      </c>
      <c r="BE3" s="33">
        <f>IF('Input Data'!BE4=0,"",'Input Data'!BE4)</f>
        <v>37986</v>
      </c>
      <c r="BF3" s="33">
        <f>IF('Input Data'!BF4=0,"",'Input Data'!BF4)</f>
        <v>38352</v>
      </c>
      <c r="BG3" s="33">
        <f>IF('Input Data'!BG4=0,"",'Input Data'!BG4)</f>
        <v>37256</v>
      </c>
      <c r="BH3" s="33">
        <f>IF('Input Data'!BH4=0,"",'Input Data'!BH4)</f>
        <v>37621</v>
      </c>
      <c r="BI3" s="33">
        <f>IF('Input Data'!BI4=0,"",'Input Data'!BI4)</f>
        <v>37986</v>
      </c>
      <c r="BJ3" s="33">
        <f>IF('Input Data'!BJ4=0,"",'Input Data'!BJ4)</f>
        <v>38352</v>
      </c>
      <c r="BK3" s="33">
        <f>IF('Input Data'!BK4=0,"",'Input Data'!BK4)</f>
        <v>37256</v>
      </c>
      <c r="BL3" s="33">
        <f>IF('Input Data'!BL4=0,"",'Input Data'!BL4)</f>
        <v>37621</v>
      </c>
      <c r="BM3" s="33" t="str">
        <f>IF('Input Data'!BM4=0,"",'Input Data'!BM4)</f>
        <v>13/31/03</v>
      </c>
      <c r="BN3" s="33">
        <f>IF('Input Data'!BN4=0,"",'Input Data'!BN4)</f>
        <v>38352</v>
      </c>
      <c r="BO3" s="33">
        <f>IF('Input Data'!BQ4=0,"",'Input Data'!BQ4)</f>
        <v>37256</v>
      </c>
      <c r="BP3" s="33">
        <f>IF('Input Data'!BR4=0,"",'Input Data'!BR4)</f>
        <v>37621</v>
      </c>
      <c r="BQ3" s="33">
        <f>IF('Input Data'!BS4=0,"",'Input Data'!BS4)</f>
        <v>37986</v>
      </c>
      <c r="BR3" s="33">
        <f>IF('Input Data'!BT4=0,"",'Input Data'!BT4)</f>
        <v>38352</v>
      </c>
      <c r="BS3" s="33">
        <f>IF('Input Data'!BU4=0,"",'Input Data'!BU4)</f>
        <v>35795</v>
      </c>
      <c r="BT3" s="33">
        <f>IF('Input Data'!BV4=0,"",'Input Data'!BV4)</f>
        <v>36160</v>
      </c>
      <c r="BU3" s="33">
        <f>IF('Input Data'!BW4=0,"",'Input Data'!BW4)</f>
        <v>36525</v>
      </c>
      <c r="BV3" s="33">
        <f>IF('Input Data'!BX4=0,"",'Input Data'!BX4)</f>
        <v>36891</v>
      </c>
      <c r="BW3" s="33">
        <f>IF('Input Data'!BY4=0,"",'Input Data'!BY4)</f>
        <v>37256</v>
      </c>
      <c r="BX3" s="33">
        <f>IF('Input Data'!BZ4=0,"",'Input Data'!BZ4)</f>
        <v>37621</v>
      </c>
      <c r="BY3" s="33">
        <f>IF('Input Data'!CA4=0,"",'Input Data'!CA4)</f>
        <v>37986</v>
      </c>
      <c r="BZ3" s="33">
        <f>IF('Input Data'!CB4=0,"",'Input Data'!CB4)</f>
        <v>38352</v>
      </c>
      <c r="CA3" s="33">
        <f>IF('Input Data'!CC4=0,"",'Input Data'!CC4)</f>
        <v>37621</v>
      </c>
      <c r="CB3" s="33">
        <f>IF('Input Data'!CD4=0,"",'Input Data'!CD4)</f>
        <v>37986</v>
      </c>
      <c r="CC3" s="33">
        <f>IF('Input Data'!CE4=0,"",'Input Data'!CE4)</f>
        <v>38352</v>
      </c>
      <c r="CD3" s="33">
        <f>IF('Input Data'!CF4=0,"",'Input Data'!CF4)</f>
        <v>36830</v>
      </c>
      <c r="CE3" s="33">
        <f>IF('Input Data'!CG4=0,"",'Input Data'!CG4)</f>
        <v>37195</v>
      </c>
      <c r="CF3" s="33">
        <f>IF('Input Data'!CH4=0,"",'Input Data'!CH4)</f>
        <v>37560</v>
      </c>
      <c r="CG3" s="33">
        <f>IF('Input Data'!CI4=0,"",'Input Data'!CI4)</f>
        <v>37925</v>
      </c>
      <c r="CH3" s="33">
        <f>IF('Input Data'!CJ4=0,"",'Input Data'!CJ4)</f>
        <v>38291</v>
      </c>
      <c r="CI3" s="33">
        <f>IF('Input Data'!CK4=0,"",'Input Data'!CK4)</f>
        <v>38656</v>
      </c>
      <c r="CJ3" s="33"/>
      <c r="CK3" s="33"/>
      <c r="CL3" s="33"/>
      <c r="CM3" s="33"/>
      <c r="CN3" s="33"/>
      <c r="CO3" s="33"/>
      <c r="CP3" s="33"/>
      <c r="CQ3" s="33"/>
      <c r="CR3" s="33"/>
      <c r="CS3" s="33"/>
      <c r="CT3" s="33"/>
      <c r="CU3" s="33"/>
      <c r="CV3" s="33"/>
      <c r="CW3" s="33"/>
      <c r="CX3" s="33"/>
      <c r="CY3" s="33"/>
      <c r="CZ3" s="33"/>
      <c r="DA3" s="33"/>
      <c r="DB3" s="33"/>
      <c r="DC3" s="33"/>
      <c r="DD3" s="33"/>
      <c r="DE3" s="33"/>
      <c r="DF3" s="33"/>
      <c r="DG3" s="33"/>
      <c r="DH3" s="33"/>
      <c r="DI3" s="33"/>
      <c r="DJ3" s="33"/>
      <c r="DK3" s="33"/>
      <c r="DL3" s="33"/>
      <c r="DM3" s="33"/>
      <c r="DN3" s="33"/>
      <c r="DO3" s="33"/>
      <c r="DP3" s="33"/>
      <c r="DQ3" s="33"/>
      <c r="DR3" s="33"/>
      <c r="DS3" s="33"/>
      <c r="DT3" s="33"/>
      <c r="DU3" s="33"/>
      <c r="DV3" s="33"/>
      <c r="DW3" s="33"/>
      <c r="DX3" s="33"/>
      <c r="DY3" s="33"/>
      <c r="DZ3" s="33"/>
      <c r="EA3" s="33"/>
      <c r="EB3" s="33"/>
      <c r="EC3" s="33"/>
      <c r="ED3" s="33"/>
      <c r="EE3" s="33"/>
      <c r="EF3" s="33"/>
      <c r="EG3" s="33"/>
      <c r="EH3" s="33"/>
      <c r="EI3" s="33"/>
      <c r="EJ3" s="33"/>
      <c r="EK3" s="33"/>
      <c r="EL3" s="33"/>
      <c r="EM3" s="33"/>
      <c r="EN3" s="33"/>
      <c r="EO3" s="33"/>
      <c r="EP3" s="33"/>
      <c r="EQ3" s="33"/>
      <c r="ER3" s="33"/>
      <c r="ES3" s="33"/>
      <c r="ET3" s="33"/>
      <c r="EU3" s="33"/>
      <c r="EV3" s="33"/>
      <c r="EW3" s="33"/>
      <c r="EX3" s="33"/>
      <c r="EY3" s="33"/>
      <c r="EZ3" s="33"/>
      <c r="FA3" s="33"/>
      <c r="FB3" s="33"/>
      <c r="FC3" s="33"/>
      <c r="FD3" s="33"/>
      <c r="FE3" s="33"/>
      <c r="FF3" s="33"/>
      <c r="FG3" s="33"/>
    </row>
    <row r="4" spans="1:163" s="4" customFormat="1" ht="12" customHeight="1">
      <c r="A4" s="24" t="s">
        <v>297</v>
      </c>
      <c r="B4" s="126" t="s">
        <v>476</v>
      </c>
      <c r="C4" s="29" t="s">
        <v>276</v>
      </c>
      <c r="D4" s="29"/>
      <c r="E4" s="18">
        <f>IF('Input Data'!E5&gt;0,'Input Data'!E10/'Input Data'!E5,"")</f>
        <v>0.09949860894555017</v>
      </c>
      <c r="F4" s="18">
        <f>IF('Input Data'!F5&gt;0,'Input Data'!F10/'Input Data'!F5,"")</f>
        <v>0.10712555002035318</v>
      </c>
      <c r="G4" s="18">
        <f>IF('Input Data'!G5&gt;0,'Input Data'!G10/'Input Data'!G5,"")</f>
        <v>0.11768508482102046</v>
      </c>
      <c r="H4" s="18">
        <f>IF('Input Data'!H5&gt;0,'Input Data'!H10/'Input Data'!H5,"")</f>
        <v>0.1296330329007717</v>
      </c>
      <c r="I4" s="18">
        <f>IF('Input Data'!I5&gt;0,'Input Data'!I10/'Input Data'!I5,"")</f>
        <v>0.20192490100192553</v>
      </c>
      <c r="J4" s="18">
        <f>IF('Input Data'!J5&gt;0,'Input Data'!J10/'Input Data'!J5,"")</f>
        <v>0.14733338864426698</v>
      </c>
      <c r="K4" s="18">
        <f>IF('Input Data'!K5&gt;0,'Input Data'!K10/'Input Data'!K5,"")</f>
        <v>0.11759698914322432</v>
      </c>
      <c r="L4" s="18">
        <f>IF('Input Data'!L5&gt;0,'Input Data'!L10/'Input Data'!L5,"")</f>
        <v>0.12195180262025437</v>
      </c>
      <c r="M4" s="18">
        <f>IF('Input Data'!M5&gt;0,'Input Data'!M10/'Input Data'!M5,"")</f>
        <v>0.1340589397909616</v>
      </c>
      <c r="N4" s="18">
        <f>IF('Input Data'!N5&gt;0,'Input Data'!N10/'Input Data'!N5,"")</f>
        <v>0.1450530942404624</v>
      </c>
      <c r="O4" s="18">
        <f>IF('Input Data'!O5&gt;0,'Input Data'!O10/'Input Data'!O5,"")</f>
        <v>0.15758308891892617</v>
      </c>
      <c r="P4" s="18">
        <f>IF('Input Data'!P5&gt;0,'Input Data'!P10/'Input Data'!P5,"")</f>
        <v>0.05764148706709612</v>
      </c>
      <c r="Q4" s="18">
        <f>IF('Input Data'!Q5&gt;0,'Input Data'!Q10/'Input Data'!Q5,"")</f>
        <v>0.06446855707036503</v>
      </c>
      <c r="R4" s="18">
        <f>IF('Input Data'!R5&gt;0,'Input Data'!R10/'Input Data'!R5,"")</f>
        <v>0.07328304664562693</v>
      </c>
      <c r="S4" s="18">
        <f>IF('Input Data'!S5&gt;0,'Input Data'!S10/'Input Data'!S5,"")</f>
        <v>0.08535548777282999</v>
      </c>
      <c r="T4" s="18">
        <f>IF('Input Data'!T5&gt;0,'Input Data'!T10/'Input Data'!T5,"")</f>
        <v>0.30392507173406963</v>
      </c>
      <c r="U4" s="18">
        <f>IF('Input Data'!U5&gt;0,'Input Data'!U10/'Input Data'!U5,"")</f>
        <v>0.3014379135699455</v>
      </c>
      <c r="V4" s="18">
        <f>IF('Input Data'!V5&gt;0,'Input Data'!V10/'Input Data'!V5,"")</f>
        <v>0.3155633861901166</v>
      </c>
      <c r="W4" s="18">
        <f>IF('Input Data'!W5&gt;0,'Input Data'!W10/'Input Data'!W5,"")</f>
        <v>0.3249248363662519</v>
      </c>
      <c r="X4" s="18">
        <f>IF('Input Data'!X5&gt;0,'Input Data'!X10/'Input Data'!X5,"")</f>
        <v>0.31499461694236136</v>
      </c>
      <c r="Y4" s="18">
        <f>IF('Input Data'!Y5&gt;0,'Input Data'!Y10/'Input Data'!Y5,"")</f>
        <v>0.29240139365408657</v>
      </c>
      <c r="Z4" s="18">
        <f>IF('Input Data'!Z5&gt;0,'Input Data'!Z10/'Input Data'!Z5,"")</f>
        <v>0.07067435725915362</v>
      </c>
      <c r="AA4" s="18">
        <f>IF('Input Data'!AA5&gt;0,'Input Data'!AA10/'Input Data'!AA5,"")</f>
        <v>0.07180005341676166</v>
      </c>
      <c r="AB4" s="18">
        <f>IF('Input Data'!AB5&gt;0,'Input Data'!AB10/'Input Data'!AB5,"")</f>
        <v>0.06207670685003868</v>
      </c>
      <c r="AC4" s="18">
        <f>IF('Input Data'!AC5&gt;0,'Input Data'!AC10/'Input Data'!AC5,"")</f>
        <v>0.06968904665816394</v>
      </c>
      <c r="AD4" s="18">
        <f>IF('Input Data'!AD5&gt;0,'Input Data'!AD10/'Input Data'!AD5,"")</f>
        <v>0.1346748545675382</v>
      </c>
      <c r="AE4" s="18">
        <f>IF('Input Data'!AE5&gt;0,'Input Data'!AE10/'Input Data'!AE5,"")</f>
        <v>0.1428861594901465</v>
      </c>
      <c r="AF4" s="18">
        <f>IF('Input Data'!AF5&gt;0,'Input Data'!AF10/'Input Data'!AF5,"")</f>
        <v>0.15299893671770498</v>
      </c>
      <c r="AG4" s="18">
        <f>IF('Input Data'!AG5&gt;0,'Input Data'!AG10/'Input Data'!AG5,"")</f>
        <v>0.16560552044562254</v>
      </c>
      <c r="AH4" s="18">
        <f>IF('Input Data'!AH5&gt;0,'Input Data'!AH10/'Input Data'!AH5,"")</f>
        <v>0.17393663481644214</v>
      </c>
      <c r="AI4" s="18">
        <f>IF('Input Data'!AI5&gt;0,'Input Data'!AI10/'Input Data'!AI5,"")</f>
        <v>0.13886444737742581</v>
      </c>
      <c r="AJ4" s="18">
        <f>IF('Input Data'!AJ5&gt;0,'Input Data'!AJ10/'Input Data'!AJ5,"")</f>
        <v>0.13386559874889278</v>
      </c>
      <c r="AK4" s="18">
        <f>IF('Input Data'!AK5&gt;0,'Input Data'!AK10/'Input Data'!AK5,"")</f>
        <v>0.1370310213402377</v>
      </c>
      <c r="AL4" s="18">
        <f>IF('Input Data'!AL5&gt;0,'Input Data'!AL10/'Input Data'!AL5,"")</f>
        <v>0.1682174773837861</v>
      </c>
      <c r="AM4" s="18">
        <f>IF('Input Data'!AM5&gt;0,'Input Data'!AM10/'Input Data'!AM5,"")</f>
        <v>0.32366348448687354</v>
      </c>
      <c r="AN4" s="18">
        <f>IF('Input Data'!AN5&gt;0,'Input Data'!AN10/'Input Data'!AN5,"")</f>
        <v>0.3239482788183202</v>
      </c>
      <c r="AO4" s="18">
        <f>IF('Input Data'!AO5&gt;0,'Input Data'!AO10/'Input Data'!AO5,"")</f>
        <v>0.3554555882948335</v>
      </c>
      <c r="AP4" s="18">
        <f>IF('Input Data'!AP5&gt;0,'Input Data'!AP10/'Input Data'!AP5,"")</f>
        <v>0.3547894089158827</v>
      </c>
      <c r="AQ4" s="18">
        <f>IF('Input Data'!AQ5&gt;0,'Input Data'!AQ10/'Input Data'!AQ5,"")</f>
        <v>0.3523592328654956</v>
      </c>
      <c r="AR4" s="18">
        <f>IF('Input Data'!AR5&gt;0,'Input Data'!AR10/'Input Data'!AR5,"")</f>
        <v>0.17306102106163088</v>
      </c>
      <c r="AS4" s="18">
        <f>IF('Input Data'!AS5&gt;0,'Input Data'!AS10/'Input Data'!AS5,"")</f>
        <v>0.17195969913232698</v>
      </c>
      <c r="AT4" s="18">
        <f>IF('Input Data'!AT5&gt;0,'Input Data'!AT10/'Input Data'!AT5,"")</f>
        <v>0.35142223118821864</v>
      </c>
      <c r="AU4" s="18">
        <f>IF('Input Data'!AU5&gt;0,'Input Data'!AU10/'Input Data'!AU5,"")</f>
        <v>0.311376087657106</v>
      </c>
      <c r="AV4" s="18">
        <f>IF('Input Data'!AV5&gt;0,'Input Data'!AV10/'Input Data'!AV5,"")</f>
        <v>0.321492925706967</v>
      </c>
      <c r="AW4" s="18">
        <f>IF('Input Data'!AW5&gt;0,'Input Data'!AW10/'Input Data'!AW5,"")</f>
        <v>0.33722316561492083</v>
      </c>
      <c r="AX4" s="18">
        <f>IF('Input Data'!AX5&gt;0,'Input Data'!AX10/'Input Data'!AX5,"")</f>
        <v>0.32775074496505685</v>
      </c>
      <c r="AY4" s="18">
        <f>IF('Input Data'!AY5&gt;0,'Input Data'!AY10/'Input Data'!AY5,"")</f>
        <v>0.09219904674450129</v>
      </c>
      <c r="AZ4" s="18">
        <f>IF('Input Data'!AZ5&gt;0,'Input Data'!AZ10/'Input Data'!AZ5,"")</f>
        <v>0.09256250816947696</v>
      </c>
      <c r="BA4" s="18">
        <f>IF('Input Data'!BA5&gt;0,'Input Data'!BA10/'Input Data'!BA5,"")</f>
        <v>0.10081205899016259</v>
      </c>
      <c r="BB4" s="18">
        <f>IF('Input Data'!BB5&gt;0,'Input Data'!BB10/'Input Data'!BB5,"")</f>
        <v>0.10557578375709702</v>
      </c>
      <c r="BC4" s="18">
        <f>IF('Input Data'!BC5&gt;0,'Input Data'!BC10/'Input Data'!BC5,"")</f>
        <v>0.10824417872876023</v>
      </c>
      <c r="BD4" s="18">
        <f>IF('Input Data'!BD5&gt;0,'Input Data'!BD10/'Input Data'!BD5,"")</f>
        <v>0.16566359914622625</v>
      </c>
      <c r="BE4" s="18">
        <f>IF('Input Data'!BE5&gt;0,'Input Data'!BE10/'Input Data'!BE5,"")</f>
        <v>0.17290020554652144</v>
      </c>
      <c r="BF4" s="18">
        <f>IF('Input Data'!BF5&gt;0,'Input Data'!BF10/'Input Data'!BF5,"")</f>
        <v>0.18033498534891293</v>
      </c>
      <c r="BG4" s="18">
        <f>IF('Input Data'!BG5&gt;0,'Input Data'!BG10/'Input Data'!BG5,"")</f>
        <v>0.2683317701448226</v>
      </c>
      <c r="BH4" s="18">
        <f>IF('Input Data'!BH5&gt;0,'Input Data'!BH10/'Input Data'!BH5,"")</f>
        <v>0.3180983740311207</v>
      </c>
      <c r="BI4" s="18">
        <f>IF('Input Data'!BI5&gt;0,'Input Data'!BI10/'Input Data'!BI5,"")</f>
        <v>0.3235822185964949</v>
      </c>
      <c r="BJ4" s="18">
        <f>IF('Input Data'!BJ5&gt;0,'Input Data'!BJ10/'Input Data'!BJ5,"")</f>
        <v>0.347175591294182</v>
      </c>
      <c r="BK4" s="18">
        <f>IF('Input Data'!BK5&gt;0,'Input Data'!BK10/'Input Data'!BK5,"")</f>
        <v>0.09772532487510438</v>
      </c>
      <c r="BL4" s="18">
        <f>IF('Input Data'!BL5&gt;0,'Input Data'!BL10/'Input Data'!BL5,"")</f>
        <v>0.09979656987862764</v>
      </c>
      <c r="BM4" s="18">
        <f>IF('Input Data'!BM5&gt;0,'Input Data'!BM10/'Input Data'!BM5,"")</f>
        <v>0.10586076612497818</v>
      </c>
      <c r="BN4" s="18">
        <f>IF('Input Data'!BN5&gt;0,'Input Data'!BN10/'Input Data'!BN5,"")</f>
        <v>0.10907072280987962</v>
      </c>
      <c r="BO4" s="18">
        <f>IF('Input Data'!BQ5&gt;0,'Input Data'!BQ10/'Input Data'!BQ5,"")</f>
        <v>0.3439911797133407</v>
      </c>
      <c r="BP4" s="18">
        <f>IF('Input Data'!BR5&gt;0,'Input Data'!BR10/'Input Data'!BR5,"")</f>
        <v>0.3643777221758873</v>
      </c>
      <c r="BQ4" s="18">
        <f>IF('Input Data'!BS5&gt;0,'Input Data'!BS10/'Input Data'!BS5,"")</f>
        <v>0.07255901287553648</v>
      </c>
      <c r="BR4" s="18">
        <f>IF('Input Data'!BT5&gt;0,'Input Data'!BT10/'Input Data'!BT5,"")</f>
        <v>0.26621179869241296</v>
      </c>
      <c r="BS4" s="18">
        <f>IF('Input Data'!BU5&gt;0,'Input Data'!BU10/'Input Data'!BU5,"")</f>
        <v>0.19839002591466523</v>
      </c>
      <c r="BT4" s="18">
        <f>IF('Input Data'!BV5&gt;0,'Input Data'!BV10/'Input Data'!BV5,"")</f>
        <v>0.054350486308137165</v>
      </c>
      <c r="BU4" s="18">
        <f>IF('Input Data'!BW5&gt;0,'Input Data'!BW10/'Input Data'!BW5,"")</f>
        <v>0.014165517897038554</v>
      </c>
      <c r="BV4" s="18">
        <f>IF('Input Data'!BX5&gt;0,'Input Data'!BX10/'Input Data'!BX5,"")</f>
        <v>0.14628286887394076</v>
      </c>
      <c r="BW4" s="18">
        <f>IF('Input Data'!BY5&gt;0,'Input Data'!BY10/'Input Data'!BY5,"")</f>
        <v>0.15590054951389154</v>
      </c>
      <c r="BX4" s="18">
        <f>IF('Input Data'!BZ5&gt;0,'Input Data'!BZ10/'Input Data'!BZ5,"")</f>
        <v>0.16824943551600477</v>
      </c>
      <c r="BY4" s="18">
        <f>IF('Input Data'!CA5&gt;0,'Input Data'!CA10/'Input Data'!CA5,"")</f>
        <v>0.1799851046809919</v>
      </c>
      <c r="BZ4" s="18">
        <f>IF('Input Data'!CB5&gt;0,'Input Data'!CB10/'Input Data'!CB5,"")</f>
        <v>0.1682190366703423</v>
      </c>
      <c r="CA4" s="18">
        <f>IF('Input Data'!CC5&gt;0,'Input Data'!CC10/'Input Data'!CC5,"")</f>
        <v>0.19828476137536727</v>
      </c>
      <c r="CB4" s="18">
        <f>IF('Input Data'!CD5&gt;0,'Input Data'!CD10/'Input Data'!CD5,"")</f>
        <v>0.266267854962764</v>
      </c>
      <c r="CC4" s="18">
        <f>IF('Input Data'!CE5&gt;0,'Input Data'!CE10/'Input Data'!CE5,"")</f>
        <v>0.12579966242263854</v>
      </c>
      <c r="CD4" s="18">
        <f>IF('Input Data'!CF5&gt;0,'Input Data'!CF10/'Input Data'!CF5,"")</f>
        <v>0.1281984392171664</v>
      </c>
      <c r="CE4" s="18">
        <f>IF('Input Data'!CG5&gt;0,'Input Data'!CG10/'Input Data'!CG5,"")</f>
        <v>0.15302996061139518</v>
      </c>
      <c r="CF4" s="18">
        <f>IF('Input Data'!CH5&gt;0,'Input Data'!CH10/'Input Data'!CH5,"")</f>
        <v>0.15000060463565518</v>
      </c>
      <c r="CG4" s="18">
        <f>IF('Input Data'!CI5&gt;0,'Input Data'!CI10/'Input Data'!CI5,"")</f>
        <v>0.14905256334823666</v>
      </c>
      <c r="CH4" s="18">
        <f>IF('Input Data'!CJ5&gt;0,'Input Data'!CJ10/'Input Data'!CJ5,"")</f>
        <v>0.16764415415871084</v>
      </c>
      <c r="CI4" s="18">
        <f>IF('Input Data'!CK5&gt;0,'Input Data'!CK10/'Input Data'!CK5,"")</f>
        <v>0.228384418543435</v>
      </c>
      <c r="CJ4" s="18"/>
      <c r="CK4" s="18"/>
      <c r="CL4" s="18"/>
      <c r="CM4" s="18"/>
      <c r="CN4" s="18"/>
      <c r="CO4" s="18"/>
      <c r="CP4" s="18"/>
      <c r="CQ4" s="18"/>
      <c r="CR4" s="18"/>
      <c r="CS4" s="18"/>
      <c r="CT4" s="18"/>
      <c r="CU4" s="18"/>
      <c r="CV4" s="18"/>
      <c r="CW4" s="18"/>
      <c r="CX4" s="18"/>
      <c r="CY4" s="18"/>
      <c r="CZ4" s="18"/>
      <c r="DA4" s="18"/>
      <c r="DB4" s="18"/>
      <c r="DC4" s="18"/>
      <c r="DD4" s="18"/>
      <c r="DE4" s="18"/>
      <c r="DF4" s="18"/>
      <c r="DG4" s="18"/>
      <c r="DH4" s="18"/>
      <c r="DI4" s="18"/>
      <c r="DJ4" s="18"/>
      <c r="DK4" s="18"/>
      <c r="DL4" s="18"/>
      <c r="DM4" s="18"/>
      <c r="DN4" s="18"/>
      <c r="DO4" s="18"/>
      <c r="DP4" s="18"/>
      <c r="DQ4" s="18"/>
      <c r="DR4" s="18"/>
      <c r="DS4" s="18"/>
      <c r="DT4" s="18"/>
      <c r="DU4" s="18"/>
      <c r="DV4" s="18"/>
      <c r="DW4" s="18"/>
      <c r="DX4" s="18"/>
      <c r="DY4" s="18"/>
      <c r="DZ4" s="18"/>
      <c r="EA4" s="18"/>
      <c r="EB4" s="18"/>
      <c r="EC4" s="18"/>
      <c r="ED4" s="18"/>
      <c r="EE4" s="18"/>
      <c r="EF4" s="18"/>
      <c r="EG4" s="18"/>
      <c r="EH4" s="18"/>
      <c r="EI4" s="18"/>
      <c r="EJ4" s="18"/>
      <c r="EK4" s="18"/>
      <c r="EL4" s="18"/>
      <c r="EM4" s="18"/>
      <c r="EN4" s="18"/>
      <c r="EO4" s="18"/>
      <c r="EP4" s="18"/>
      <c r="EQ4" s="18"/>
      <c r="ER4" s="18"/>
      <c r="ES4" s="18"/>
      <c r="ET4" s="18"/>
      <c r="EU4" s="18"/>
      <c r="EV4" s="18"/>
      <c r="EW4" s="18"/>
      <c r="EX4" s="18"/>
      <c r="EY4" s="18"/>
      <c r="EZ4" s="18"/>
      <c r="FA4" s="18"/>
      <c r="FB4" s="18"/>
      <c r="FC4" s="18"/>
      <c r="FD4" s="18"/>
      <c r="FE4" s="18"/>
      <c r="FF4" s="18"/>
      <c r="FG4" s="18"/>
    </row>
    <row r="5" spans="1:163" s="4" customFormat="1" ht="12" customHeight="1">
      <c r="A5" s="24" t="s">
        <v>212</v>
      </c>
      <c r="B5" s="126" t="s">
        <v>477</v>
      </c>
      <c r="C5" s="29" t="s">
        <v>308</v>
      </c>
      <c r="D5" s="29"/>
      <c r="E5" s="14">
        <f>IF('Input Data'!E5&gt;0,'Input Data'!E12/'Input Data'!E5,"")</f>
        <v>0.05569822780682177</v>
      </c>
      <c r="F5" s="14">
        <f>IF('Input Data'!F5&gt;0,'Input Data'!F12/'Input Data'!F5,"")</f>
        <v>0.06507685746961561</v>
      </c>
      <c r="G5" s="14">
        <f>IF('Input Data'!G5&gt;0,'Input Data'!G12/'Input Data'!G5,"")</f>
        <v>0.07496114818539171</v>
      </c>
      <c r="H5" s="14">
        <f>IF('Input Data'!H5&gt;0,'Input Data'!H12/'Input Data'!H5,"")</f>
        <v>0.08102067856884468</v>
      </c>
      <c r="I5" s="14">
        <f>IF('Input Data'!I5&gt;0,'Input Data'!I12/'Input Data'!I5,"")</f>
        <v>0.12902880946855305</v>
      </c>
      <c r="J5" s="14">
        <f>IF('Input Data'!J5&gt;0,'Input Data'!J12/'Input Data'!J5,"")</f>
        <v>0.09559407045341253</v>
      </c>
      <c r="K5" s="14">
        <f>IF('Input Data'!K5&gt;0,'Input Data'!K12/'Input Data'!K5,"")</f>
        <v>0.07173316198376073</v>
      </c>
      <c r="L5" s="14">
        <f>IF('Input Data'!L5&gt;0,'Input Data'!L12/'Input Data'!L5,"")</f>
        <v>0.07500102460416126</v>
      </c>
      <c r="M5" s="14">
        <f>IF('Input Data'!M5&gt;0,'Input Data'!M12/'Input Data'!M5,"")</f>
        <v>0.08244624251465964</v>
      </c>
      <c r="N5" s="14">
        <f>IF('Input Data'!N5&gt;0,'Input Data'!N12/'Input Data'!N5,"")</f>
        <v>0.08920761387777215</v>
      </c>
      <c r="O5" s="14">
        <f>IF('Input Data'!O5&gt;0,'Input Data'!O12/'Input Data'!O5,"")</f>
        <v>0.09809549082129845</v>
      </c>
      <c r="P5" s="14">
        <f>IF('Input Data'!P5&gt;0,'Input Data'!P12/'Input Data'!P5,"")</f>
        <v>0.03332832170056265</v>
      </c>
      <c r="Q5" s="14">
        <f>IF('Input Data'!Q5&gt;0,'Input Data'!Q12/'Input Data'!Q5,"")</f>
        <v>0.03758968620869036</v>
      </c>
      <c r="R5" s="14">
        <f>IF('Input Data'!R5&gt;0,'Input Data'!R12/'Input Data'!R5,"")</f>
        <v>0.04233473504302431</v>
      </c>
      <c r="S5" s="14">
        <f>IF('Input Data'!S5&gt;0,'Input Data'!S12/'Input Data'!S5,"")</f>
        <v>0.049528511335482805</v>
      </c>
      <c r="T5" s="14">
        <f>IF('Input Data'!T5&gt;0,'Input Data'!T12/'Input Data'!T5,"")</f>
        <v>0.18815440420118024</v>
      </c>
      <c r="U5" s="14">
        <f>IF('Input Data'!U5&gt;0,'Input Data'!U12/'Input Data'!U5,"")</f>
        <v>0.1916732967224885</v>
      </c>
      <c r="V5" s="14">
        <f>IF('Input Data'!V5&gt;0,'Input Data'!V12/'Input Data'!V5,"")</f>
        <v>0.20114103532175517</v>
      </c>
      <c r="W5" s="14">
        <f>IF('Input Data'!W5&gt;0,'Input Data'!W12/'Input Data'!W5,"")</f>
        <v>0.20621520535136303</v>
      </c>
      <c r="X5" s="14">
        <f>IF('Input Data'!X5&gt;0,'Input Data'!X12/'Input Data'!X5,"")</f>
        <v>0.20159504424384292</v>
      </c>
      <c r="Y5" s="14">
        <f>IF('Input Data'!Y5&gt;0,'Input Data'!Y12/'Input Data'!Y5,"")</f>
        <v>0.18703476156280752</v>
      </c>
      <c r="Z5" s="14">
        <f>IF('Input Data'!Z5&gt;0,'Input Data'!Z12/'Input Data'!Z5,"")</f>
        <v>0.042581817722861</v>
      </c>
      <c r="AA5" s="14">
        <f>IF('Input Data'!AA5&gt;0,'Input Data'!AA12/'Input Data'!AA5,"")</f>
        <v>0.04343898893653981</v>
      </c>
      <c r="AB5" s="14">
        <f>IF('Input Data'!AB5&gt;0,'Input Data'!AB12/'Input Data'!AB5,"")</f>
        <v>0.037556360480691234</v>
      </c>
      <c r="AC5" s="14">
        <f>IF('Input Data'!AC5&gt;0,'Input Data'!AC12/'Input Data'!AC5,"")</f>
        <v>0.042079907643626256</v>
      </c>
      <c r="AD5" s="14">
        <f>IF('Input Data'!AD5&gt;0,'Input Data'!AD12/'Input Data'!AD5,"")</f>
        <v>0.08453062072492488</v>
      </c>
      <c r="AE5" s="14">
        <f>IF('Input Data'!AE5&gt;0,'Input Data'!AE12/'Input Data'!AE5,"")</f>
        <v>0.08792910299096757</v>
      </c>
      <c r="AF5" s="14">
        <f>IF('Input Data'!AF5&gt;0,'Input Data'!AF12/'Input Data'!AF5,"")</f>
        <v>0.09028403822189189</v>
      </c>
      <c r="AG5" s="14">
        <f>IF('Input Data'!AG5&gt;0,'Input Data'!AG12/'Input Data'!AG5,"")</f>
        <v>0.09964702581479352</v>
      </c>
      <c r="AH5" s="14">
        <f>IF('Input Data'!AH5&gt;0,'Input Data'!AH12/'Input Data'!AH5,"")</f>
        <v>0.10683941663799265</v>
      </c>
      <c r="AI5" s="14">
        <f>IF('Input Data'!AI5&gt;0,'Input Data'!AI12/'Input Data'!AI5,"")</f>
        <v>0.08567971843378795</v>
      </c>
      <c r="AJ5" s="14">
        <f>IF('Input Data'!AJ5&gt;0,'Input Data'!AJ12/'Input Data'!AJ5,"")</f>
        <v>0.08343144422920178</v>
      </c>
      <c r="AK5" s="14">
        <f>IF('Input Data'!AK5&gt;0,'Input Data'!AK12/'Input Data'!AK5,"")</f>
        <v>0.08454883167425181</v>
      </c>
      <c r="AL5" s="14">
        <f>IF('Input Data'!AL5&gt;0,'Input Data'!AL12/'Input Data'!AL5,"")</f>
        <v>0.1057649141052183</v>
      </c>
      <c r="AM5" s="14">
        <f>IF('Input Data'!AM5&gt;0,'Input Data'!AM12/'Input Data'!AM5,"")</f>
        <v>0.19928997613365157</v>
      </c>
      <c r="AN5" s="14">
        <f>IF('Input Data'!AN5&gt;0,'Input Data'!AN12/'Input Data'!AN5,"")</f>
        <v>0.20599715573844896</v>
      </c>
      <c r="AO5" s="14">
        <f>IF('Input Data'!AO5&gt;0,'Input Data'!AO12/'Input Data'!AO5,"")</f>
        <v>0.23139521806608337</v>
      </c>
      <c r="AP5" s="14">
        <f>IF('Input Data'!AP5&gt;0,'Input Data'!AP12/'Input Data'!AP5,"")</f>
        <v>0.23030844349172325</v>
      </c>
      <c r="AQ5" s="14">
        <f>IF('Input Data'!AQ5&gt;0,'Input Data'!AQ12/'Input Data'!AQ5,"")</f>
        <v>0.22954222694182522</v>
      </c>
      <c r="AR5" s="14">
        <f>IF('Input Data'!AR5&gt;0,'Input Data'!AR12/'Input Data'!AR5,"")</f>
        <v>0.10556726728646353</v>
      </c>
      <c r="AS5" s="14">
        <f>IF('Input Data'!AS5&gt;0,'Input Data'!AS12/'Input Data'!AS5,"")</f>
        <v>0.10587798740182308</v>
      </c>
      <c r="AT5" s="14">
        <f>IF('Input Data'!AT5&gt;0,'Input Data'!AT12/'Input Data'!AT5,"")</f>
        <v>0.2371730213166566</v>
      </c>
      <c r="AU5" s="14">
        <f>IF('Input Data'!AU5&gt;0,'Input Data'!AU12/'Input Data'!AU5,"")</f>
        <v>0.2101836932001289</v>
      </c>
      <c r="AV5" s="14">
        <f>IF('Input Data'!AV5&gt;0,'Input Data'!AV12/'Input Data'!AV5,"")</f>
        <v>0.2170005322795944</v>
      </c>
      <c r="AW5" s="14">
        <f>IF('Input Data'!AW5&gt;0,'Input Data'!AW12/'Input Data'!AW5,"")</f>
        <v>0.22762641154486235</v>
      </c>
      <c r="AX5" s="14">
        <f>IF('Input Data'!AX5&gt;0,'Input Data'!AX12/'Input Data'!AX5,"")</f>
        <v>0.22278825027970273</v>
      </c>
      <c r="AY5" s="14">
        <f>IF('Input Data'!AY5&gt;0,'Input Data'!AY12/'Input Data'!AY5,"")</f>
        <v>0.05643010188464734</v>
      </c>
      <c r="AZ5" s="14">
        <f>IF('Input Data'!AZ5&gt;0,'Input Data'!AZ12/'Input Data'!AZ5,"")</f>
        <v>0.056840886598323155</v>
      </c>
      <c r="BA5" s="14">
        <f>IF('Input Data'!BA5&gt;0,'Input Data'!BA12/'Input Data'!BA5,"")</f>
        <v>0.06290452727179083</v>
      </c>
      <c r="BB5" s="14">
        <f>IF('Input Data'!BB5&gt;0,'Input Data'!BB12/'Input Data'!BB5,"")</f>
        <v>0.06640335719575413</v>
      </c>
      <c r="BC5" s="14">
        <f>IF('Input Data'!BC5&gt;0,'Input Data'!BC12/'Input Data'!BC5,"")</f>
        <v>0.06841874846088598</v>
      </c>
      <c r="BD5" s="14">
        <f>IF('Input Data'!BD5&gt;0,'Input Data'!BD12/'Input Data'!BD5,"")</f>
        <v>0.09774659715175478</v>
      </c>
      <c r="BE5" s="14">
        <f>IF('Input Data'!BE5&gt;0,'Input Data'!BE12/'Input Data'!BE5,"")</f>
        <v>0.10426707521120712</v>
      </c>
      <c r="BF5" s="14">
        <f>IF('Input Data'!BF5&gt;0,'Input Data'!BF12/'Input Data'!BF5,"")</f>
        <v>0.10821003509025792</v>
      </c>
      <c r="BG5" s="14">
        <f>IF('Input Data'!BG5&gt;0,'Input Data'!BG12/'Input Data'!BG5,"")</f>
        <v>0.16609677983166796</v>
      </c>
      <c r="BH5" s="14">
        <f>IF('Input Data'!BH5&gt;0,'Input Data'!BH12/'Input Data'!BH5,"")</f>
        <v>0.19817588437554637</v>
      </c>
      <c r="BI5" s="14">
        <f>IF('Input Data'!BI5&gt;0,'Input Data'!BI12/'Input Data'!BI5,"")</f>
        <v>0.20230076802666302</v>
      </c>
      <c r="BJ5" s="14">
        <f>IF('Input Data'!BJ5&gt;0,'Input Data'!BJ12/'Input Data'!BJ5,"")</f>
        <v>0.2155469594357568</v>
      </c>
      <c r="BK5" s="14">
        <f>IF('Input Data'!BK5&gt;0,'Input Data'!BK12/'Input Data'!BK5,"")</f>
        <v>0.06075567341078571</v>
      </c>
      <c r="BL5" s="14">
        <f>IF('Input Data'!BL5&gt;0,'Input Data'!BL12/'Input Data'!BL5,"")</f>
        <v>0.06247057120435204</v>
      </c>
      <c r="BM5" s="14">
        <f>IF('Input Data'!BM5&gt;0,'Input Data'!BM12/'Input Data'!BM5,"")</f>
        <v>0.06620316228959079</v>
      </c>
      <c r="BN5" s="14">
        <f>IF('Input Data'!BN5&gt;0,'Input Data'!BN12/'Input Data'!BN5,"")</f>
        <v>0.08050354366413535</v>
      </c>
      <c r="BO5" s="14">
        <f>IF('Input Data'!BQ5&gt;0,'Input Data'!BQ12/'Input Data'!BQ5,"")</f>
        <v>0.26832965821389193</v>
      </c>
      <c r="BP5" s="14">
        <f>IF('Input Data'!BR5&gt;0,'Input Data'!BR12/'Input Data'!BR5,"")</f>
        <v>0.2819015846538782</v>
      </c>
      <c r="BQ5" s="14">
        <f>IF('Input Data'!BS5&gt;0,'Input Data'!BS12/'Input Data'!BS5,"")</f>
        <v>0.0874016452074392</v>
      </c>
      <c r="BR5" s="14">
        <f>IF('Input Data'!BT5&gt;0,'Input Data'!BT12/'Input Data'!BT5,"")</f>
        <v>0.21592291318230197</v>
      </c>
      <c r="BS5" s="14">
        <f>IF('Input Data'!BU5&gt;0,'Input Data'!BU12/'Input Data'!BU5,"")</f>
        <v>0.12785928540820699</v>
      </c>
      <c r="BT5" s="14">
        <f>IF('Input Data'!BV5&gt;0,'Input Data'!BV12/'Input Data'!BV5,"")</f>
        <v>0.035868057758722274</v>
      </c>
      <c r="BU5" s="14">
        <f>IF('Input Data'!BW5&gt;0,'Input Data'!BW12/'Input Data'!BW5,"")</f>
        <v>0.00922184722156201</v>
      </c>
      <c r="BV5" s="14">
        <f>IF('Input Data'!BX5&gt;0,'Input Data'!BX12/'Input Data'!BX5,"")</f>
        <v>0.09653184240412335</v>
      </c>
      <c r="BW5" s="14">
        <f>IF('Input Data'!BY5&gt;0,'Input Data'!BY12/'Input Data'!BY5,"")</f>
        <v>0.10444606694078315</v>
      </c>
      <c r="BX5" s="14">
        <f>IF('Input Data'!BZ5&gt;0,'Input Data'!BZ12/'Input Data'!BZ5,"")</f>
        <v>0.11475627573382921</v>
      </c>
      <c r="BY5" s="14">
        <f>IF('Input Data'!CA5&gt;0,'Input Data'!CA12/'Input Data'!CA5,"")</f>
        <v>0.1250930957438005</v>
      </c>
      <c r="BZ5" s="14">
        <f>IF('Input Data'!CB5&gt;0,'Input Data'!CB12/'Input Data'!CB5,"")</f>
        <v>0.10926025854585551</v>
      </c>
      <c r="CA5" s="14">
        <f>IF('Input Data'!CC5&gt;0,'Input Data'!CC12/'Input Data'!CC5,"")</f>
        <v>0.16290796474231717</v>
      </c>
      <c r="CB5" s="14">
        <f>IF('Input Data'!CD5&gt;0,'Input Data'!CD12/'Input Data'!CD5,"")</f>
        <v>0.21090220974240018</v>
      </c>
      <c r="CC5" s="14">
        <f>IF('Input Data'!CE5&gt;0,'Input Data'!CE12/'Input Data'!CE5,"")</f>
        <v>0.06914084477692806</v>
      </c>
      <c r="CD5" s="14">
        <f>IF('Input Data'!CF5&gt;0,'Input Data'!CF12/'Input Data'!CF5,"")</f>
        <v>0.08100307494199793</v>
      </c>
      <c r="CE5" s="14">
        <f>IF('Input Data'!CG5&gt;0,'Input Data'!CG12/'Input Data'!CG5,"")</f>
        <v>0.09677087716072333</v>
      </c>
      <c r="CF5" s="14">
        <f>IF('Input Data'!CH5&gt;0,'Input Data'!CH12/'Input Data'!CH5,"")</f>
        <v>0.09496537165226195</v>
      </c>
      <c r="CG5" s="14">
        <f>IF('Input Data'!CI5&gt;0,'Input Data'!CI12/'Input Data'!CI5,"")</f>
        <v>0.09419081706600425</v>
      </c>
      <c r="CH5" s="14">
        <f>IF('Input Data'!CJ5&gt;0,'Input Data'!CJ12/'Input Data'!CJ5,"")</f>
        <v>0.1059340093662722</v>
      </c>
      <c r="CI5" s="14">
        <f>IF('Input Data'!CK5&gt;0,'Input Data'!CK12/'Input Data'!CK5,"")</f>
        <v>0.13914221725490533</v>
      </c>
      <c r="CJ5" s="14"/>
      <c r="CK5" s="14"/>
      <c r="CL5" s="14"/>
      <c r="CM5" s="14"/>
      <c r="CN5" s="14"/>
      <c r="CO5" s="14"/>
      <c r="CP5" s="14"/>
      <c r="CQ5" s="14"/>
      <c r="CR5" s="14"/>
      <c r="CS5" s="14"/>
      <c r="CT5" s="14"/>
      <c r="CU5" s="14"/>
      <c r="CV5" s="14"/>
      <c r="CW5" s="14"/>
      <c r="CX5" s="14"/>
      <c r="CY5" s="14"/>
      <c r="CZ5" s="14"/>
      <c r="DA5" s="14"/>
      <c r="DB5" s="14"/>
      <c r="DC5" s="14"/>
      <c r="DD5" s="14"/>
      <c r="DE5" s="14"/>
      <c r="DF5" s="14"/>
      <c r="DG5" s="14"/>
      <c r="DH5" s="14"/>
      <c r="DI5" s="14"/>
      <c r="DJ5" s="14"/>
      <c r="DK5" s="14"/>
      <c r="DL5" s="14"/>
      <c r="DM5" s="14"/>
      <c r="DN5" s="14"/>
      <c r="DO5" s="14"/>
      <c r="DP5" s="14"/>
      <c r="DQ5" s="14"/>
      <c r="DR5" s="14"/>
      <c r="DS5" s="14"/>
      <c r="DT5" s="14"/>
      <c r="DU5" s="14"/>
      <c r="DV5" s="14"/>
      <c r="DW5" s="14"/>
      <c r="DX5" s="14"/>
      <c r="DY5" s="14"/>
      <c r="DZ5" s="14"/>
      <c r="EA5" s="14"/>
      <c r="EB5" s="14"/>
      <c r="EC5" s="14"/>
      <c r="ED5" s="14"/>
      <c r="EE5" s="14"/>
      <c r="EF5" s="14"/>
      <c r="EG5" s="14"/>
      <c r="EH5" s="14"/>
      <c r="EI5" s="14"/>
      <c r="EJ5" s="14"/>
      <c r="EK5" s="14"/>
      <c r="EL5" s="14"/>
      <c r="EM5" s="14"/>
      <c r="EN5" s="14"/>
      <c r="EO5" s="14"/>
      <c r="EP5" s="14"/>
      <c r="EQ5" s="14"/>
      <c r="ER5" s="14"/>
      <c r="ES5" s="14"/>
      <c r="ET5" s="14"/>
      <c r="EU5" s="14"/>
      <c r="EV5" s="14"/>
      <c r="EW5" s="14"/>
      <c r="EX5" s="14"/>
      <c r="EY5" s="14"/>
      <c r="EZ5" s="14"/>
      <c r="FA5" s="14"/>
      <c r="FB5" s="14"/>
      <c r="FC5" s="14"/>
      <c r="FD5" s="14"/>
      <c r="FE5" s="14"/>
      <c r="FF5" s="14"/>
      <c r="FG5" s="14"/>
    </row>
    <row r="6" spans="1:163" s="4" customFormat="1" ht="12" customHeight="1">
      <c r="A6" s="24" t="s">
        <v>213</v>
      </c>
      <c r="B6" s="126" t="s">
        <v>211</v>
      </c>
      <c r="C6" s="29" t="s">
        <v>215</v>
      </c>
      <c r="D6" s="29"/>
      <c r="E6" s="12">
        <f>IF('Output Results'!E56=0,"",'Input Data'!E5/'Output Results'!E56)</f>
        <v>1.362851339386469</v>
      </c>
      <c r="F6" s="12">
        <f>IF('Output Results'!F56=0,"",'Input Data'!F5/'Output Results'!F56)</f>
        <v>1.1631784540632555</v>
      </c>
      <c r="G6" s="12">
        <f>IF('Output Results'!G56=0,"",'Input Data'!G5/'Output Results'!G56)</f>
        <v>1.1568534878362913</v>
      </c>
      <c r="H6" s="12">
        <f>IF('Output Results'!H56=0,"",'Input Data'!H5/'Output Results'!H56)</f>
        <v>1.0664773188072776</v>
      </c>
      <c r="I6" s="12">
        <f>IF('Output Results'!I56=0,"",'Input Data'!I5/'Output Results'!I56)</f>
        <v>1.0797848052320111</v>
      </c>
      <c r="J6" s="12">
        <f>IF('Output Results'!J56=0,"",'Input Data'!J5/'Output Results'!J56)</f>
        <v>0.9936330793963973</v>
      </c>
      <c r="K6" s="12">
        <f>IF('Output Results'!K56=0,"",'Input Data'!K5/'Output Results'!K56)</f>
        <v>2.3251274538813407</v>
      </c>
      <c r="L6" s="12">
        <f>IF('Output Results'!L56=0,"",'Input Data'!L5/'Output Results'!L56)</f>
        <v>2.0595903624204035</v>
      </c>
      <c r="M6" s="12">
        <f>IF('Output Results'!M56=0,"",'Input Data'!M5/'Output Results'!M56)</f>
        <v>1.9107513139411614</v>
      </c>
      <c r="N6" s="12">
        <f>IF('Output Results'!N56=0,"",'Input Data'!N5/'Output Results'!N56)</f>
        <v>1.7721015500018302</v>
      </c>
      <c r="O6" s="12">
        <f>IF('Output Results'!O56=0,"",'Input Data'!O5/'Output Results'!O56)</f>
        <v>1.697502490518552</v>
      </c>
      <c r="P6" s="12">
        <f>IF('Output Results'!P56=0,"",'Input Data'!P5/'Output Results'!P56)</f>
        <v>2.321899346453495</v>
      </c>
      <c r="Q6" s="12">
        <f>IF('Output Results'!Q56=0,"",'Input Data'!Q5/'Output Results'!Q56)</f>
        <v>2.2496439493469644</v>
      </c>
      <c r="R6" s="12">
        <f>IF('Output Results'!R56=0,"",'Input Data'!R5/'Output Results'!R56)</f>
        <v>2.108846784356146</v>
      </c>
      <c r="S6" s="12">
        <f>IF('Output Results'!S56=0,"",'Input Data'!S5/'Output Results'!S56)</f>
        <v>2.0297717365313517</v>
      </c>
      <c r="T6" s="12">
        <f>IF('Output Results'!T56=0,"",'Input Data'!T5/'Output Results'!T56)</f>
        <v>0.7929550594405054</v>
      </c>
      <c r="U6" s="12">
        <f>IF('Output Results'!U56=0,"",'Input Data'!U5/'Output Results'!U56)</f>
        <v>0.761264485230955</v>
      </c>
      <c r="V6" s="12">
        <f>IF('Output Results'!V56=0,"",'Input Data'!V5/'Output Results'!V56)</f>
        <v>0.7916892226248162</v>
      </c>
      <c r="W6" s="12">
        <f>IF('Output Results'!W56=0,"",'Input Data'!W5/'Output Results'!W56)</f>
        <v>0.8705992563305209</v>
      </c>
      <c r="X6" s="12">
        <f>IF('Output Results'!X56=0,"",'Input Data'!X5/'Output Results'!X56)</f>
        <v>0.9350034181612318</v>
      </c>
      <c r="Y6" s="12">
        <f>IF('Output Results'!Y56=0,"",'Input Data'!Y5/'Output Results'!Y56)</f>
        <v>0.9691757817151878</v>
      </c>
      <c r="Z6" s="12">
        <f>IF('Output Results'!Z56=0,"",'Input Data'!Z5/'Output Results'!Z56)</f>
        <v>4.700836445232357</v>
      </c>
      <c r="AA6" s="12">
        <f>IF('Output Results'!AA56=0,"",'Input Data'!AA5/'Output Results'!AA56)</f>
        <v>4.195989261536297</v>
      </c>
      <c r="AB6" s="12">
        <f>IF('Output Results'!AB56=0,"",'Input Data'!AB5/'Output Results'!AB56)</f>
        <v>3.8753987876854357</v>
      </c>
      <c r="AC6" s="12">
        <f>IF('Output Results'!AC56=0,"",'Input Data'!AC5/'Output Results'!AC56)</f>
        <v>4.051289166328634</v>
      </c>
      <c r="AD6" s="12">
        <f>IF('Output Results'!AD56=0,"",'Input Data'!AD5/'Output Results'!AD56)</f>
        <v>1.2831991796975135</v>
      </c>
      <c r="AE6" s="12">
        <f>IF('Output Results'!AE56=0,"",'Input Data'!AE5/'Output Results'!AE56)</f>
        <v>1.1959824160628612</v>
      </c>
      <c r="AF6" s="12">
        <f>IF('Output Results'!AF56=0,"",'Input Data'!AF5/'Output Results'!AF56)</f>
        <v>1.2137487780966623</v>
      </c>
      <c r="AG6" s="12">
        <f>IF('Output Results'!AG56=0,"",'Input Data'!AG5/'Output Results'!AG56)</f>
        <v>1.1427389511139412</v>
      </c>
      <c r="AH6" s="12">
        <f>IF('Output Results'!AH56=0,"",'Input Data'!AH5/'Output Results'!AH56)</f>
        <v>2.0957862110569487</v>
      </c>
      <c r="AI6" s="12">
        <f>IF('Output Results'!AI56=0,"",'Input Data'!AI5/'Output Results'!AI56)</f>
        <v>1.8645836656382302</v>
      </c>
      <c r="AJ6" s="12">
        <f>IF('Output Results'!AJ56=0,"",'Input Data'!AJ5/'Output Results'!AJ56)</f>
        <v>1.750904034993406</v>
      </c>
      <c r="AK6" s="12">
        <f>IF('Output Results'!AK56=0,"",'Input Data'!AK5/'Output Results'!AK56)</f>
        <v>1.6437605685344938</v>
      </c>
      <c r="AL6" s="12">
        <f>IF('Output Results'!AL56=0,"",'Input Data'!AL5/'Output Results'!AL56)</f>
        <v>1.7421747573634965</v>
      </c>
      <c r="AM6" s="12">
        <f>IF('Output Results'!AM56=0,"",'Input Data'!AM5/'Output Results'!AM56)</f>
        <v>1.0878913666473018</v>
      </c>
      <c r="AN6" s="12">
        <f>IF('Output Results'!AN56=0,"",'Input Data'!AN5/'Output Results'!AN56)</f>
        <v>1.0202591629299766</v>
      </c>
      <c r="AO6" s="12">
        <f>IF('Output Results'!AO56=0,"",'Input Data'!AO5/'Output Results'!AO56)</f>
        <v>0.9412858177260428</v>
      </c>
      <c r="AP6" s="12">
        <f>IF('Output Results'!AP56=0,"",'Input Data'!AP5/'Output Results'!AP56)</f>
        <v>1.036483256049341</v>
      </c>
      <c r="AQ6" s="12">
        <f>IF('Output Results'!AQ56=0,"",'Input Data'!AQ5/'Output Results'!AQ56)</f>
        <v>1.0828322850572165</v>
      </c>
      <c r="AR6" s="12">
        <f>IF('Output Results'!AR56=0,"",'Input Data'!AR5/'Output Results'!AR56)</f>
        <v>0.4285349422740632</v>
      </c>
      <c r="AS6" s="12">
        <f>IF('Output Results'!AS56=0,"",'Input Data'!AS5/'Output Results'!AS56)</f>
        <v>0.47824847071881404</v>
      </c>
      <c r="AT6" s="12">
        <f>IF('Output Results'!AT56=0,"",'Input Data'!AT5/'Output Results'!AT56)</f>
        <v>0.7767259052270087</v>
      </c>
      <c r="AU6" s="12">
        <f>IF('Output Results'!AU56=0,"",'Input Data'!AU5/'Output Results'!AU56)</f>
      </c>
      <c r="AV6" s="12">
        <f>IF('Output Results'!AV56=0,"",'Input Data'!AV5/'Output Results'!AV56)</f>
        <v>0.708351330083586</v>
      </c>
      <c r="AW6" s="12">
        <f>IF('Output Results'!AW56=0,"",'Input Data'!AW5/'Output Results'!AW56)</f>
        <v>0.6838500154501075</v>
      </c>
      <c r="AX6" s="12">
        <f>IF('Output Results'!AX56=0,"",'Input Data'!AX5/'Output Results'!AX56)</f>
        <v>0.6245148934839688</v>
      </c>
      <c r="AY6" s="12">
        <f>IF('Output Results'!AY56=0,"",'Input Data'!AY5/'Output Results'!AY56)</f>
        <v>2.3781001403837156</v>
      </c>
      <c r="AZ6" s="12">
        <f>IF('Output Results'!AZ56=0,"",'Input Data'!AZ5/'Output Results'!AZ56)</f>
        <v>2.241696142656816</v>
      </c>
      <c r="BA6" s="12">
        <f>IF('Output Results'!BA56=0,"",'Input Data'!BA5/'Output Results'!BA56)</f>
        <v>2.0653133587447923</v>
      </c>
      <c r="BB6" s="12">
        <f>IF('Output Results'!BB56=0,"",'Input Data'!BB5/'Output Results'!BB56)</f>
        <v>2.0114200595829197</v>
      </c>
      <c r="BC6" s="12">
        <f>IF('Output Results'!BC56=0,"",'Input Data'!BC5/'Output Results'!BC56)</f>
        <v>1.993182809773124</v>
      </c>
      <c r="BD6" s="12">
        <f>IF('Output Results'!BD56=0,"",'Input Data'!BD5/'Output Results'!BD56)</f>
        <v>1.0892757092164795</v>
      </c>
      <c r="BE6" s="12">
        <f>IF('Output Results'!BE56=0,"",'Input Data'!BE5/'Output Results'!BE56)</f>
        <v>1.1222103057402613</v>
      </c>
      <c r="BF6" s="12">
        <f>IF('Output Results'!BF56=0,"",'Input Data'!BF5/'Output Results'!BF56)</f>
        <v>1.2216331327605707</v>
      </c>
      <c r="BG6" s="12">
        <f>IF('Output Results'!BG56=0,"",'Input Data'!BG5/'Output Results'!BG56)</f>
        <v>0.8338472765116934</v>
      </c>
      <c r="BH6" s="12">
        <f>IF('Output Results'!BH56=0,"",'Input Data'!BH5/'Output Results'!BH56)</f>
        <v>0.8467364126423944</v>
      </c>
      <c r="BI6" s="12">
        <f>IF('Output Results'!BI56=0,"",'Input Data'!BI5/'Output Results'!BI56)</f>
        <v>0.8724274891351085</v>
      </c>
      <c r="BJ6" s="12">
        <f>IF('Output Results'!BJ56=0,"",'Input Data'!BJ5/'Output Results'!BJ56)</f>
        <v>0.8047206162036384</v>
      </c>
      <c r="BK6" s="12">
        <f>IF('Output Results'!BK56=0,"",'Input Data'!BK5/'Output Results'!BK56)</f>
        <v>1.3887010491755751</v>
      </c>
      <c r="BL6" s="12">
        <f>IF('Output Results'!BL56=0,"",'Input Data'!BL5/'Output Results'!BL56)</f>
        <v>1.4065321458003577</v>
      </c>
      <c r="BM6" s="12">
        <f>IF('Output Results'!BM56=0,"",'Input Data'!BM5/'Output Results'!BM56)</f>
        <v>1.3956607393101719</v>
      </c>
      <c r="BN6" s="12">
        <f>IF('Output Results'!BN56=0,"",'Input Data'!BN5/'Output Results'!BN56)</f>
        <v>1.3294567446386987</v>
      </c>
      <c r="BO6" s="12">
        <f>IF('Output Results'!BO56=0,"",'Input Data'!BQ5/'Output Results'!BO56)</f>
        <v>0.7988659978255783</v>
      </c>
      <c r="BP6" s="12">
        <f>IF('Output Results'!BP56=0,"",'Input Data'!BR5/'Output Results'!BP56)</f>
        <v>0.7571834543732239</v>
      </c>
      <c r="BQ6" s="12">
        <f>IF('Output Results'!BQ56=0,"",'Input Data'!BS5/'Output Results'!BQ56)</f>
        <v>0.5484671828162643</v>
      </c>
      <c r="BR6" s="12">
        <f>IF('Output Results'!BR56=0,"",'Input Data'!BT5/'Output Results'!BR56)</f>
        <v>0.43762969986567357</v>
      </c>
      <c r="BS6" s="12">
        <f>IF('Output Results'!BS56=0,"",'Input Data'!BU5/'Output Results'!BS56)</f>
        <v>0.9905501871922975</v>
      </c>
      <c r="BT6" s="12">
        <f>IF('Output Results'!BT56=0,"",'Input Data'!BV5/'Output Results'!BT56)</f>
        <v>0.569998127062653</v>
      </c>
      <c r="BU6" s="12">
        <f>IF('Output Results'!BU56=0,"",'Input Data'!BW5/'Output Results'!BU56)</f>
        <v>0.7696909272183449</v>
      </c>
      <c r="BV6" s="12">
        <f>IF('Output Results'!BV56=0,"",'Input Data'!BX5/'Output Results'!BV56)</f>
        <v>0.9136950491888333</v>
      </c>
      <c r="BW6" s="12">
        <f>IF('Output Results'!BW56=0,"",'Input Data'!BY5/'Output Results'!BW56)</f>
        <v>1.0721407382992751</v>
      </c>
      <c r="BX6" s="12">
        <f>IF('Output Results'!BX56=0,"",'Input Data'!BZ5/'Output Results'!BX56)</f>
        <v>1.149663110076158</v>
      </c>
      <c r="BY6" s="12">
        <f>IF('Output Results'!BY56=0,"",'Input Data'!CA5/'Output Results'!BY56)</f>
        <v>1.2135707829812874</v>
      </c>
      <c r="BZ6" s="12">
        <f>IF('Output Results'!BZ56=0,"",'Input Data'!CB5/'Output Results'!BZ56)</f>
        <v>1.176959505170581</v>
      </c>
      <c r="CA6" s="12">
        <f>IF('Output Results'!CA56=0,"",'Input Data'!CC5/'Output Results'!CA56)</f>
        <v>0.6228762210955855</v>
      </c>
      <c r="CB6" s="12">
        <f>IF('Output Results'!CB56=0,"",'Input Data'!CD5/'Output Results'!CB56)</f>
        <v>0.6215485596668785</v>
      </c>
      <c r="CC6" s="12">
        <f>IF('Output Results'!CC56=0,"",'Input Data'!CE5/'Output Results'!CC56)</f>
        <v>0.6173052309315084</v>
      </c>
      <c r="CD6" s="12">
        <f>IF('Output Results'!CD56=0,"",'Input Data'!CF5/'Output Results'!CD56)</f>
        <v>0.9743147684673441</v>
      </c>
      <c r="CE6" s="12">
        <f>IF('Output Results'!CE56=0,"",'Input Data'!CG5/'Output Results'!CE56)</f>
        <v>0.967899731153454</v>
      </c>
      <c r="CF6" s="12">
        <f>IF('Output Results'!CF56=0,"",'Input Data'!CH5/'Output Results'!CF56)</f>
        <v>0.8532164976375226</v>
      </c>
      <c r="CG6" s="12">
        <f>IF('Output Results'!CG56=0,"",'Input Data'!CI5/'Output Results'!CG56)</f>
        <v>0.8255405404596549</v>
      </c>
      <c r="CH6" s="12">
        <f>IF('Output Results'!CH56=0,"",'Input Data'!CJ5/'Output Results'!CH56)</f>
        <v>0.8885208264288069</v>
      </c>
      <c r="CI6" s="12">
        <f>IF('Output Results'!CI56=0,"",'Input Data'!CK5/'Output Results'!CI56)</f>
        <v>1.0299955073231344</v>
      </c>
      <c r="CJ6" s="12"/>
      <c r="CK6" s="12"/>
      <c r="CL6" s="12"/>
      <c r="CM6" s="12"/>
      <c r="CN6" s="12"/>
      <c r="CO6" s="12"/>
      <c r="CP6" s="12"/>
      <c r="CQ6" s="12"/>
      <c r="CR6" s="12"/>
      <c r="CS6" s="12"/>
      <c r="CT6" s="12"/>
      <c r="CU6" s="12"/>
      <c r="CV6" s="12"/>
      <c r="CW6" s="12"/>
      <c r="CX6" s="12"/>
      <c r="CY6" s="12"/>
      <c r="CZ6" s="12"/>
      <c r="DA6" s="12"/>
      <c r="DB6" s="12"/>
      <c r="DC6" s="12"/>
      <c r="DD6" s="12"/>
      <c r="DE6" s="12"/>
      <c r="DF6" s="12"/>
      <c r="DG6" s="12"/>
      <c r="DH6" s="12"/>
      <c r="DI6" s="12"/>
      <c r="DJ6" s="12"/>
      <c r="DK6" s="12"/>
      <c r="DL6" s="12"/>
      <c r="DM6" s="12"/>
      <c r="DN6" s="12"/>
      <c r="DO6" s="12"/>
      <c r="DP6" s="12"/>
      <c r="DQ6" s="12"/>
      <c r="DR6" s="12"/>
      <c r="DS6" s="12"/>
      <c r="DT6" s="12"/>
      <c r="DU6" s="12"/>
      <c r="DV6" s="12"/>
      <c r="DW6" s="12"/>
      <c r="DX6" s="12"/>
      <c r="DY6" s="12"/>
      <c r="DZ6" s="12"/>
      <c r="EA6" s="12"/>
      <c r="EB6" s="12"/>
      <c r="EC6" s="12"/>
      <c r="ED6" s="12"/>
      <c r="EE6" s="12"/>
      <c r="EF6" s="12"/>
      <c r="EG6" s="12"/>
      <c r="EH6" s="12"/>
      <c r="EI6" s="12"/>
      <c r="EJ6" s="12"/>
      <c r="EK6" s="12"/>
      <c r="EL6" s="12"/>
      <c r="EM6" s="12"/>
      <c r="EN6" s="12"/>
      <c r="EO6" s="12"/>
      <c r="EP6" s="12"/>
      <c r="EQ6" s="12"/>
      <c r="ER6" s="12"/>
      <c r="ES6" s="12"/>
      <c r="ET6" s="12"/>
      <c r="EU6" s="12"/>
      <c r="EV6" s="12"/>
      <c r="EW6" s="12"/>
      <c r="EX6" s="12"/>
      <c r="EY6" s="12"/>
      <c r="EZ6" s="12"/>
      <c r="FA6" s="12"/>
      <c r="FB6" s="12"/>
      <c r="FC6" s="12"/>
      <c r="FD6" s="12"/>
      <c r="FE6" s="12"/>
      <c r="FF6" s="12"/>
      <c r="FG6" s="12"/>
    </row>
    <row r="7" spans="1:163" s="4" customFormat="1" ht="12" customHeight="1">
      <c r="A7" s="24" t="s">
        <v>214</v>
      </c>
      <c r="B7" s="126" t="s">
        <v>210</v>
      </c>
      <c r="C7" s="29" t="s">
        <v>215</v>
      </c>
      <c r="D7" s="29"/>
      <c r="E7" s="9">
        <f>IF('Output Results'!E55=0,"",'Output Results'!E56/'Output Results'!E55)</f>
        <v>2.183841370943282</v>
      </c>
      <c r="F7" s="9">
        <f>IF('Output Results'!F55=0,"",'Output Results'!F56/'Output Results'!F55)</f>
        <v>2.2218924165570795</v>
      </c>
      <c r="G7" s="9">
        <f>IF('Output Results'!G55=0,"",'Output Results'!G56/'Output Results'!G55)</f>
        <v>1.7763725536240247</v>
      </c>
      <c r="H7" s="9">
        <f>IF('Output Results'!H55=0,"",'Output Results'!H56/'Output Results'!H55)</f>
        <v>1.5696988556798732</v>
      </c>
      <c r="I7" s="9">
        <f>IF('Output Results'!I55=0,"",'Output Results'!I56/'Output Results'!I55)</f>
        <v>1.5152269818265127</v>
      </c>
      <c r="J7" s="9">
        <f>IF('Output Results'!J55=0,"",'Output Results'!J56/'Output Results'!J55)</f>
        <v>1.6132284259377794</v>
      </c>
      <c r="K7" s="9">
        <f>IF('Output Results'!K55=0,"",'Output Results'!K56/'Output Results'!K55)</f>
        <v>1.4981287289164067</v>
      </c>
      <c r="L7" s="9">
        <f>IF('Output Results'!L55=0,"",'Output Results'!L56/'Output Results'!L55)</f>
        <v>1.4875429665632505</v>
      </c>
      <c r="M7" s="9">
        <f>IF('Output Results'!M55=0,"",'Output Results'!M56/'Output Results'!M55)</f>
        <v>1.50665777523288</v>
      </c>
      <c r="N7" s="9">
        <f>IF('Output Results'!N55=0,"",'Output Results'!N56/'Output Results'!N55)</f>
        <v>1.467977114746651</v>
      </c>
      <c r="O7" s="9">
        <f>IF('Output Results'!O55=0,"",'Output Results'!O56/'Output Results'!O55)</f>
        <v>1.4459133234253139</v>
      </c>
      <c r="P7" s="9">
        <f>IF('Output Results'!P55=0,"",'Output Results'!P56/'Output Results'!P55)</f>
        <v>1.8088221007893142</v>
      </c>
      <c r="Q7" s="9">
        <f>IF('Output Results'!Q55=0,"",'Output Results'!Q56/'Output Results'!Q55)</f>
        <v>1.8202407507887703</v>
      </c>
      <c r="R7" s="9">
        <f>IF('Output Results'!R55=0,"",'Output Results'!R56/'Output Results'!R55)</f>
        <v>1.7573383294203417</v>
      </c>
      <c r="S7" s="9">
        <f>IF('Output Results'!S55=0,"",'Output Results'!S56/'Output Results'!S55)</f>
        <v>1.6387942727957803</v>
      </c>
      <c r="T7" s="9">
        <f>IF('Output Results'!T55=0,"",'Output Results'!T56/'Output Results'!T55)</f>
        <v>1.3393676293864314</v>
      </c>
      <c r="U7" s="9">
        <f>IF('Output Results'!U55=0,"",'Output Results'!U56/'Output Results'!U55)</f>
        <v>1.2958818096108655</v>
      </c>
      <c r="V7" s="9">
        <f>IF('Output Results'!V55=0,"",'Output Results'!V56/'Output Results'!V55)</f>
        <v>1.2963658203705217</v>
      </c>
      <c r="W7" s="9">
        <f>IF('Output Results'!W55=0,"",'Output Results'!W56/'Output Results'!W55)</f>
        <v>1.2969524647193853</v>
      </c>
      <c r="X7" s="9">
        <f>IF('Output Results'!X55=0,"",'Output Results'!X56/'Output Results'!X55)</f>
        <v>1.2635842454351025</v>
      </c>
      <c r="Y7" s="9">
        <f>IF('Output Results'!Y55=0,"",'Output Results'!Y56/'Output Results'!Y55)</f>
        <v>1.287948339735756</v>
      </c>
      <c r="Z7" s="9">
        <f>IF('Output Results'!Z55=0,"",'Output Results'!Z56/'Output Results'!Z55)</f>
        <v>1.1912178159741609</v>
      </c>
      <c r="AA7" s="9">
        <f>IF('Output Results'!AA55=0,"",'Output Results'!AA56/'Output Results'!AA55)</f>
        <v>1.1937867902488184</v>
      </c>
      <c r="AB7" s="9">
        <f>IF('Output Results'!AB55=0,"",'Output Results'!AB56/'Output Results'!AB55)</f>
        <v>1.2125884143792183</v>
      </c>
      <c r="AC7" s="9">
        <f>IF('Output Results'!AC55=0,"",'Output Results'!AC56/'Output Results'!AC55)</f>
        <v>1.2301597193782163</v>
      </c>
      <c r="AD7" s="9">
        <f>IF('Output Results'!AD55=0,"",'Output Results'!AD56/'Output Results'!AD55)</f>
        <v>1.540375123395854</v>
      </c>
      <c r="AE7" s="9">
        <f>IF('Output Results'!AE55=0,"",'Output Results'!AE56/'Output Results'!AE55)</f>
        <v>1.3821332964866042</v>
      </c>
      <c r="AF7" s="9">
        <f>IF('Output Results'!AF55=0,"",'Output Results'!AF56/'Output Results'!AF55)</f>
        <v>1.4695702722313182</v>
      </c>
      <c r="AG7" s="9">
        <f>IF('Output Results'!AG55=0,"",'Output Results'!AG56/'Output Results'!AG55)</f>
        <v>1.4932874193205472</v>
      </c>
      <c r="AH7" s="9">
        <f>IF('Output Results'!AH55=0,"",'Output Results'!AH56/'Output Results'!AH55)</f>
        <v>1.124555143492541</v>
      </c>
      <c r="AI7" s="9">
        <f>IF('Output Results'!AI55=0,"",'Output Results'!AI56/'Output Results'!AI55)</f>
        <v>1.1193170659545546</v>
      </c>
      <c r="AJ7" s="9">
        <f>IF('Output Results'!AJ55=0,"",'Output Results'!AJ56/'Output Results'!AJ55)</f>
        <v>1.1184016592431107</v>
      </c>
      <c r="AK7" s="9">
        <f>IF('Output Results'!AK55=0,"",'Output Results'!AK56/'Output Results'!AK55)</f>
        <v>1.1243984651980594</v>
      </c>
      <c r="AL7" s="9">
        <f>IF('Output Results'!AL55=0,"",'Output Results'!AL56/'Output Results'!AL55)</f>
        <v>1.1273932119014938</v>
      </c>
      <c r="AM7" s="9">
        <f>IF('Output Results'!AM55=0,"",'Output Results'!AM56/'Output Results'!AM55)</f>
        <v>1.2771030903906095</v>
      </c>
      <c r="AN7" s="9">
        <f>IF('Output Results'!AN55=0,"",'Output Results'!AN56/'Output Results'!AN55)</f>
        <v>1.2331248056949617</v>
      </c>
      <c r="AO7" s="9">
        <f>IF('Output Results'!AO55=0,"",'Output Results'!AO56/'Output Results'!AO55)</f>
        <v>1.2135870193604748</v>
      </c>
      <c r="AP7" s="9">
        <f>IF('Output Results'!AP55=0,"",'Output Results'!AP56/'Output Results'!AP55)</f>
        <v>1.2901227523057528</v>
      </c>
      <c r="AQ7" s="9">
        <f>IF('Output Results'!AQ55=0,"",'Output Results'!AQ56/'Output Results'!AQ55)</f>
        <v>1.3346831417252585</v>
      </c>
      <c r="AR7" s="9">
        <f>IF('Output Results'!AR55=0,"",'Output Results'!AR56/'Output Results'!AR55)</f>
        <v>3.389906363935218</v>
      </c>
      <c r="AS7" s="9">
        <f>IF('Output Results'!AS55=0,"",'Output Results'!AS56/'Output Results'!AS55)</f>
        <v>3.273881403710569</v>
      </c>
      <c r="AT7" s="9">
        <f>IF('Output Results'!AT55=0,"",'Output Results'!AT56/'Output Results'!AT55)</f>
        <v>1.0649099631509418</v>
      </c>
      <c r="AU7" s="9">
        <f>IF('Output Results'!AU55=0,"",'Output Results'!AU56/'Output Results'!AU55)</f>
        <v>0</v>
      </c>
      <c r="AV7" s="9">
        <f>IF('Output Results'!AV55=0,"",'Output Results'!AV56/'Output Results'!AV55)</f>
        <v>1.0601863128647926</v>
      </c>
      <c r="AW7" s="9">
        <f>IF('Output Results'!AW55=0,"",'Output Results'!AW56/'Output Results'!AW55)</f>
        <v>1.0823957102713229</v>
      </c>
      <c r="AX7" s="9">
        <f>IF('Output Results'!AX55=0,"",'Output Results'!AX56/'Output Results'!AX55)</f>
        <v>1.096461265598976</v>
      </c>
      <c r="AY7" s="9">
        <f>IF('Output Results'!AY55=0,"",'Output Results'!AY56/'Output Results'!AY55)</f>
        <v>1.4066922654964344</v>
      </c>
      <c r="AZ7" s="9">
        <f>IF('Output Results'!AZ55=0,"",'Output Results'!AZ56/'Output Results'!AZ55)</f>
        <v>1.4440851115275344</v>
      </c>
      <c r="BA7" s="9">
        <f>IF('Output Results'!BA55=0,"",'Output Results'!BA56/'Output Results'!BA55)</f>
        <v>1.4888871291310315</v>
      </c>
      <c r="BB7" s="9">
        <f>IF('Output Results'!BB55=0,"",'Output Results'!BB56/'Output Results'!BB55)</f>
        <v>1.5268781539482101</v>
      </c>
      <c r="BC7" s="9">
        <f>IF('Output Results'!BC55=0,"",'Output Results'!BC56/'Output Results'!BC55)</f>
        <v>1.5750885858477397</v>
      </c>
      <c r="BD7" s="9">
        <f>IF('Output Results'!BD55=0,"",'Output Results'!BD56/'Output Results'!BD55)</f>
        <v>1.4284189866422756</v>
      </c>
      <c r="BE7" s="9">
        <f>IF('Output Results'!BE55=0,"",'Output Results'!BE56/'Output Results'!BE55)</f>
        <v>1.3787478957186403</v>
      </c>
      <c r="BF7" s="9">
        <f>IF('Output Results'!BF55=0,"",'Output Results'!BF56/'Output Results'!BF55)</f>
        <v>1.3637944023806834</v>
      </c>
      <c r="BG7" s="9">
        <f>IF('Output Results'!BG55=0,"",'Output Results'!BG56/'Output Results'!BG55)</f>
        <v>1.472455206557615</v>
      </c>
      <c r="BH7" s="9">
        <f>IF('Output Results'!BH55=0,"",'Output Results'!BH56/'Output Results'!BH55)</f>
        <v>1.4227662407349828</v>
      </c>
      <c r="BI7" s="9">
        <f>IF('Output Results'!BI55=0,"",'Output Results'!BI56/'Output Results'!BI55)</f>
        <v>1.543094107080105</v>
      </c>
      <c r="BJ7" s="9">
        <f>IF('Output Results'!BJ55=0,"",'Output Results'!BJ56/'Output Results'!BJ55)</f>
        <v>1.5649791243391196</v>
      </c>
      <c r="BK7" s="9">
        <f>IF('Output Results'!BK55=0,"",'Output Results'!BK56/'Output Results'!BK55)</f>
        <v>1.5419804670879647</v>
      </c>
      <c r="BL7" s="9">
        <f>IF('Output Results'!BL55=0,"",'Output Results'!BL56/'Output Results'!BL55)</f>
        <v>1.5464491243479737</v>
      </c>
      <c r="BM7" s="9">
        <f>IF('Output Results'!BM55=0,"",'Output Results'!BM56/'Output Results'!BM55)</f>
        <v>1.5099236204958288</v>
      </c>
      <c r="BN7" s="9">
        <f>IF('Output Results'!BN55=0,"",'Output Results'!BN56/'Output Results'!BN55)</f>
        <v>1.4949408291197632</v>
      </c>
      <c r="BO7" s="9">
        <f>IF('Output Results'!BO55=0,"",'Output Results'!BO56/'Output Results'!BO55)</f>
        <v>2.1142017515784572</v>
      </c>
      <c r="BP7" s="9">
        <f>IF('Output Results'!BP55=0,"",'Output Results'!BP56/'Output Results'!BP55)</f>
        <v>2.235938603143059</v>
      </c>
      <c r="BQ7" s="9">
        <f>IF('Output Results'!BQ55=0,"",'Output Results'!BQ56/'Output Results'!BQ55)</f>
        <v>1.9118333001277439</v>
      </c>
      <c r="BR7" s="9">
        <f>IF('Output Results'!BR55=0,"",'Output Results'!BR56/'Output Results'!BR55)</f>
        <v>1.799102166024466</v>
      </c>
      <c r="BS7" s="9">
        <f>IF('Output Results'!BS55=0,"",'Output Results'!BS56/'Output Results'!BS55)</f>
        <v>1.731179907972777</v>
      </c>
      <c r="BT7" s="9">
        <f>IF('Output Results'!BT55=0,"",'Output Results'!BT56/'Output Results'!BT55)</f>
        <v>3.0603584586436443</v>
      </c>
      <c r="BU7" s="9">
        <f>IF('Output Results'!BU55=0,"",'Output Results'!BU56/'Output Results'!BU55)</f>
        <v>4.066922104010119</v>
      </c>
      <c r="BV7" s="9">
        <f>IF('Output Results'!BV55=0,"",'Output Results'!BV56/'Output Results'!BV55)</f>
        <v>3.2830843815513626</v>
      </c>
      <c r="BW7" s="9">
        <f>IF('Output Results'!BW55=0,"",'Output Results'!BW56/'Output Results'!BW55)</f>
        <v>2.540107791324368</v>
      </c>
      <c r="BX7" s="9">
        <f>IF('Output Results'!BX55=0,"",'Output Results'!BX56/'Output Results'!BX55)</f>
        <v>2.0510100219229566</v>
      </c>
      <c r="BY7" s="9">
        <f>IF('Output Results'!BY55=0,"",'Output Results'!BY56/'Output Results'!BY55)</f>
        <v>1.635532439091158</v>
      </c>
      <c r="BZ7" s="9">
        <f>IF('Output Results'!BZ55=0,"",'Output Results'!BZ56/'Output Results'!BZ55)</f>
        <v>1.4760943996087061</v>
      </c>
      <c r="CA7" s="9">
        <f>IF('Output Results'!CA55=0,"",'Output Results'!CA56/'Output Results'!CA55)</f>
        <v>2.5192361608672624</v>
      </c>
      <c r="CB7" s="9">
        <f>IF('Output Results'!CB55=0,"",'Output Results'!CB56/'Output Results'!CB55)</f>
        <v>2.0596038133937644</v>
      </c>
      <c r="CC7" s="9">
        <f>IF('Output Results'!CC55=0,"",'Output Results'!CC56/'Output Results'!CC55)</f>
        <v>1.791583605083945</v>
      </c>
      <c r="CD7" s="9">
        <f>IF('Output Results'!CD55=0,"",'Output Results'!CD56/'Output Results'!CD55)</f>
        <v>2.7163909862796367</v>
      </c>
      <c r="CE7" s="9">
        <f>IF('Output Results'!CE55=0,"",'Output Results'!CE56/'Output Results'!CE55)</f>
        <v>2.752229856490502</v>
      </c>
      <c r="CF7" s="9">
        <f>IF('Output Results'!CF55=0,"",'Output Results'!CF56/'Output Results'!CF55)</f>
        <v>2.6578454839448953</v>
      </c>
      <c r="CG7" s="9">
        <f>IF('Output Results'!CG55=0,"",'Output Results'!CG56/'Output Results'!CG55)</f>
        <v>2.564238180878442</v>
      </c>
      <c r="CH7" s="9">
        <f>IF('Output Results'!CH55=0,"",'Output Results'!CH56/'Output Results'!CH55)</f>
        <v>2.5593036007907877</v>
      </c>
      <c r="CI7" s="9">
        <f>IF('Output Results'!CI55=0,"",'Output Results'!CI56/'Output Results'!CI55)</f>
        <v>2.4018957382400306</v>
      </c>
      <c r="CJ7" s="9"/>
      <c r="CK7" s="9"/>
      <c r="CL7" s="9"/>
      <c r="CM7" s="9"/>
      <c r="CN7" s="9"/>
      <c r="CO7" s="9"/>
      <c r="CP7" s="9"/>
      <c r="CQ7" s="9"/>
      <c r="CR7" s="9"/>
      <c r="CS7" s="9"/>
      <c r="CT7" s="9"/>
      <c r="CU7" s="9"/>
      <c r="CV7" s="9"/>
      <c r="CW7" s="9"/>
      <c r="CX7" s="9"/>
      <c r="CY7" s="9"/>
      <c r="CZ7" s="9"/>
      <c r="DA7" s="9"/>
      <c r="DB7" s="9"/>
      <c r="DC7" s="9"/>
      <c r="DD7" s="9"/>
      <c r="DE7" s="9"/>
      <c r="DF7" s="9"/>
      <c r="DG7" s="9"/>
      <c r="DH7" s="9"/>
      <c r="DI7" s="9"/>
      <c r="DJ7" s="9"/>
      <c r="DK7" s="9"/>
      <c r="DL7" s="9"/>
      <c r="DM7" s="9"/>
      <c r="DN7" s="9"/>
      <c r="DO7" s="9"/>
      <c r="DP7" s="9"/>
      <c r="DQ7" s="9"/>
      <c r="DR7" s="9"/>
      <c r="DS7" s="9"/>
      <c r="DT7" s="9"/>
      <c r="DU7" s="9"/>
      <c r="DV7" s="9"/>
      <c r="DW7" s="9"/>
      <c r="DX7" s="9"/>
      <c r="DY7" s="9"/>
      <c r="DZ7" s="9"/>
      <c r="EA7" s="9"/>
      <c r="EB7" s="9"/>
      <c r="EC7" s="9"/>
      <c r="ED7" s="9"/>
      <c r="EE7" s="9"/>
      <c r="EF7" s="9"/>
      <c r="EG7" s="9"/>
      <c r="EH7" s="9"/>
      <c r="EI7" s="9"/>
      <c r="EJ7" s="9"/>
      <c r="EK7" s="9"/>
      <c r="EL7" s="9"/>
      <c r="EM7" s="9"/>
      <c r="EN7" s="9"/>
      <c r="EO7" s="9"/>
      <c r="EP7" s="9"/>
      <c r="EQ7" s="9"/>
      <c r="ER7" s="9"/>
      <c r="ES7" s="9"/>
      <c r="ET7" s="9"/>
      <c r="EU7" s="9"/>
      <c r="EV7" s="9"/>
      <c r="EW7" s="9"/>
      <c r="EX7" s="9"/>
      <c r="EY7" s="9"/>
      <c r="EZ7" s="9"/>
      <c r="FA7" s="9"/>
      <c r="FB7" s="9"/>
      <c r="FC7" s="9"/>
      <c r="FD7" s="9"/>
      <c r="FE7" s="9"/>
      <c r="FF7" s="9"/>
      <c r="FG7" s="9"/>
    </row>
    <row r="8" spans="1:163" s="4" customFormat="1" ht="12" customHeight="1">
      <c r="A8" s="24" t="s">
        <v>296</v>
      </c>
      <c r="B8" s="126" t="s">
        <v>480</v>
      </c>
      <c r="C8" s="29" t="s">
        <v>276</v>
      </c>
      <c r="D8" s="29"/>
      <c r="E8" s="14">
        <f>IF('Output Results'!E55=0,"",'Input Data'!E12/'Output Results'!E55)</f>
        <v>0.16577191386108583</v>
      </c>
      <c r="F8" s="14">
        <f>IF('Output Results'!F55=0,"",'Input Data'!F12/'Output Results'!F55)</f>
        <v>0.16818836495710437</v>
      </c>
      <c r="G8" s="14">
        <f>IF('Output Results'!G55=0,"",'Input Data'!G12/'Output Results'!G55)</f>
        <v>0.1540453682395486</v>
      </c>
      <c r="H8" s="14">
        <f>IF('Output Results'!H55=0,"",'Input Data'!H12/'Output Results'!H55)</f>
        <v>0.13563252330367623</v>
      </c>
      <c r="I8" s="14">
        <f>IF('Output Results'!I55=0,"",'Input Data'!I12/'Output Results'!I55)</f>
        <v>0.21110649593848205</v>
      </c>
      <c r="J8" s="14">
        <f>IF('Output Results'!J55=0,"",'Input Data'!J12/'Output Results'!J55)</f>
        <v>0.15323319668847274</v>
      </c>
      <c r="K8" s="14">
        <f>IF('Output Results'!K55=0,"",'Input Data'!K12/'Output Results'!K55)</f>
        <v>0.24987100946899504</v>
      </c>
      <c r="L8" s="14">
        <f>IF('Output Results'!L55=0,"",'Input Data'!L12/'Output Results'!L55)</f>
        <v>0.2297828259311384</v>
      </c>
      <c r="M8" s="14">
        <f>IF('Output Results'!M55=0,"",'Input Data'!M12/'Output Results'!M55)</f>
        <v>0.23735022705752845</v>
      </c>
      <c r="N8" s="14">
        <f>IF('Output Results'!N55=0,"",'Input Data'!N12/'Output Results'!N55)</f>
        <v>0.23206508999660447</v>
      </c>
      <c r="O8" s="14">
        <f>IF('Output Results'!O55=0,"",'Input Data'!O12/'Output Results'!O55)</f>
        <v>0.24076964045523486</v>
      </c>
      <c r="P8" s="14">
        <f>IF('Output Results'!P55=0,"",'Input Data'!P12/'Output Results'!P55)</f>
        <v>0.13997571341833637</v>
      </c>
      <c r="Q8" s="14">
        <f>IF('Output Results'!Q55=0,"",'Input Data'!Q12/'Output Results'!Q55)</f>
        <v>0.15392576515745265</v>
      </c>
      <c r="R8" s="14">
        <f>IF('Output Results'!R55=0,"",'Input Data'!R12/'Output Results'!R55)</f>
        <v>0.15689071974225208</v>
      </c>
      <c r="S8" s="14">
        <f>IF('Output Results'!S55=0,"",'Input Data'!S12/'Output Results'!S55)</f>
        <v>0.16475056518462697</v>
      </c>
      <c r="T8" s="14">
        <f>IF('Output Results'!T55=0,"",'Input Data'!T12/'Output Results'!T55)</f>
        <v>0.19983095384580002</v>
      </c>
      <c r="U8" s="14">
        <f>IF('Output Results'!U55=0,"",'Input Data'!U12/'Output Results'!U55)</f>
        <v>0.18908739369517255</v>
      </c>
      <c r="V8" s="14">
        <f>IF('Output Results'!V55=0,"",'Input Data'!V12/'Output Results'!V55)</f>
        <v>0.2064348357709016</v>
      </c>
      <c r="W8" s="14">
        <f>IF('Output Results'!W55=0,"",'Input Data'!W12/'Output Results'!W55)</f>
        <v>0.23284291928938894</v>
      </c>
      <c r="X8" s="14">
        <f>IF('Output Results'!X55=0,"",'Input Data'!X12/'Output Results'!X55)</f>
        <v>0.23817559165927915</v>
      </c>
      <c r="Y8" s="14">
        <f>IF('Output Results'!Y55=0,"",'Input Data'!Y12/'Output Results'!Y55)</f>
        <v>0.23346583045083213</v>
      </c>
      <c r="Z8" s="14">
        <f>IF('Output Results'!Z55=0,"",'Input Data'!Z12/'Output Results'!Z55)</f>
        <v>0.23844626159967774</v>
      </c>
      <c r="AA8" s="14">
        <f>IF('Output Results'!AA55=0,"",'Input Data'!AA12/'Output Results'!AA55)</f>
        <v>0.21759095850362387</v>
      </c>
      <c r="AB8" s="14">
        <f>IF('Output Results'!AB55=0,"",'Input Data'!AB12/'Output Results'!AB55)</f>
        <v>0.17648724042364353</v>
      </c>
      <c r="AC8" s="14">
        <f>IF('Output Results'!AC55=0,"",'Input Data'!AC12/'Output Results'!AC55)</f>
        <v>0.20971501358680902</v>
      </c>
      <c r="AD8" s="14">
        <f>IF('Output Results'!AD55=0,"",'Input Data'!AD12/'Output Results'!AD55)</f>
        <v>0.16708390918065152</v>
      </c>
      <c r="AE8" s="14">
        <f>IF('Output Results'!AE55=0,"",'Input Data'!AE12/'Output Results'!AE55)</f>
        <v>0.1453474332335975</v>
      </c>
      <c r="AF8" s="14">
        <f>IF('Output Results'!AF55=0,"",'Input Data'!AF12/'Output Results'!AF55)</f>
        <v>0.16103865688900598</v>
      </c>
      <c r="AG8" s="14">
        <f>IF('Output Results'!AG55=0,"",'Input Data'!AG12/'Output Results'!AG55)</f>
        <v>0.1700414414700966</v>
      </c>
      <c r="AH8" s="14">
        <f>IF('Output Results'!AH55=0,"",'Input Data'!AH12/'Output Results'!AH55)</f>
        <v>0.2518020392440637</v>
      </c>
      <c r="AI8" s="14">
        <f>IF('Output Results'!AI55=0,"",'Input Data'!AI12/'Output Results'!AI55)</f>
        <v>0.1788187403876319</v>
      </c>
      <c r="AJ8" s="14">
        <f>IF('Output Results'!AJ55=0,"",'Input Data'!AJ12/'Output Results'!AJ55)</f>
        <v>0.16337662028701533</v>
      </c>
      <c r="AK8" s="14">
        <f>IF('Output Results'!AK55=0,"",'Input Data'!AK12/'Output Results'!AK55)</f>
        <v>0.15626668994938794</v>
      </c>
      <c r="AL8" s="14">
        <f>IF('Output Results'!AL55=0,"",'Input Data'!AL12/'Output Results'!AL55)</f>
        <v>0.20773455954592707</v>
      </c>
      <c r="AM8" s="14">
        <f>IF('Output Results'!AM55=0,"",'Input Data'!AM12/'Output Results'!AM55)</f>
        <v>0.27688341401949734</v>
      </c>
      <c r="AN8" s="14">
        <f>IF('Output Results'!AN55=0,"",'Input Data'!AN12/'Output Results'!AN55)</f>
        <v>0.2591664393165538</v>
      </c>
      <c r="AO8" s="14">
        <f>IF('Output Results'!AO55=0,"",'Input Data'!AO12/'Output Results'!AO55)</f>
        <v>0.26433022006963086</v>
      </c>
      <c r="AP8" s="14">
        <f>IF('Output Results'!AP55=0,"",'Input Data'!AP12/'Output Results'!AP55)</f>
        <v>0.3079662928803663</v>
      </c>
      <c r="AQ8" s="14">
        <f>IF('Output Results'!AQ55=0,"",'Input Data'!AQ12/'Output Results'!AQ55)</f>
        <v>0.33174314810448996</v>
      </c>
      <c r="AR8" s="14">
        <f>IF('Output Results'!AR55=0,"",'Input Data'!AR12/'Output Results'!AR55)</f>
        <v>0.15335686484049194</v>
      </c>
      <c r="AS8" s="14">
        <f>IF('Output Results'!AS55=0,"",'Input Data'!AS12/'Output Results'!AS55)</f>
        <v>0.16577621147593632</v>
      </c>
      <c r="AT8" s="14">
        <f>IF('Output Results'!AT55=0,"",'Input Data'!AT12/'Output Results'!AT55)</f>
        <v>0.1961760411597024</v>
      </c>
      <c r="AU8" s="14">
        <f>IF('Output Results'!AU55=0,"",'Input Data'!AU12/'Output Results'!AU55)</f>
        <v>0.1480422199523323</v>
      </c>
      <c r="AV8" s="14">
        <f>IF('Output Results'!AV55=0,"",'Input Data'!AV12/'Output Results'!AV55)</f>
        <v>0.1629640112470227</v>
      </c>
      <c r="AW8" s="14">
        <f>IF('Output Results'!AW55=0,"",'Input Data'!AW12/'Output Results'!AW55)</f>
        <v>0.1684882328869358</v>
      </c>
      <c r="AX8" s="14">
        <f>IF('Output Results'!AX55=0,"",'Input Data'!AX12/'Output Results'!AX55)</f>
        <v>0.15255567810619072</v>
      </c>
      <c r="AY8" s="14">
        <f>IF('Output Results'!AY55=0,"",'Input Data'!AY12/'Output Results'!AY55)</f>
        <v>0.188773084658987</v>
      </c>
      <c r="AZ8" s="14">
        <f>IF('Output Results'!AZ55=0,"",'Input Data'!AZ12/'Output Results'!AZ55)</f>
        <v>0.18400531947047088</v>
      </c>
      <c r="BA8" s="14">
        <f>IF('Output Results'!BA55=0,"",'Input Data'!BA12/'Output Results'!BA55)</f>
        <v>0.1934325836764861</v>
      </c>
      <c r="BB8" s="14">
        <f>IF('Output Results'!BB55=0,"",'Input Data'!BB12/'Output Results'!BB55)</f>
        <v>0.20393754886398635</v>
      </c>
      <c r="BC8" s="14">
        <f>IF('Output Results'!BC55=0,"",'Input Data'!BC12/'Output Results'!BC55)</f>
        <v>0.21479652099216148</v>
      </c>
      <c r="BD8" s="14">
        <f>IF('Output Results'!BD55=0,"",'Input Data'!BD12/'Output Results'!BD55)</f>
        <v>0.15208804610279486</v>
      </c>
      <c r="BE8" s="14">
        <f>IF('Output Results'!BE55=0,"",'Input Data'!BE12/'Output Results'!BE55)</f>
        <v>0.1613267209609172</v>
      </c>
      <c r="BF8" s="14">
        <f>IF('Output Results'!BF55=0,"",'Input Data'!BF12/'Output Results'!BF55)</f>
        <v>0.18028402456021395</v>
      </c>
      <c r="BG8" s="14">
        <f>IF('Output Results'!BG55=0,"",'Input Data'!BG12/'Output Results'!BG55)</f>
        <v>0.2039340853312055</v>
      </c>
      <c r="BH8" s="14">
        <f>IF('Output Results'!BH55=0,"",'Input Data'!BH12/'Output Results'!BH55)</f>
        <v>0.23874406988756605</v>
      </c>
      <c r="BI8" s="14">
        <f>IF('Output Results'!BI55=0,"",'Input Data'!BI12/'Output Results'!BI55)</f>
        <v>0.27234492416415723</v>
      </c>
      <c r="BJ8" s="14">
        <f>IF('Output Results'!BJ55=0,"",'Input Data'!BJ12/'Output Results'!BJ55)</f>
        <v>0.2714535823686417</v>
      </c>
      <c r="BK8" s="14">
        <f>IF('Output Results'!BK55=0,"",'Input Data'!BK12/'Output Results'!BK55)</f>
        <v>0.1300991547241138</v>
      </c>
      <c r="BL8" s="14">
        <f>IF('Output Results'!BL55=0,"",'Input Data'!BL12/'Output Results'!BL55)</f>
        <v>0.13588163885931148</v>
      </c>
      <c r="BM8" s="14">
        <f>IF('Output Results'!BM55=0,"",'Input Data'!BM12/'Output Results'!BM55)</f>
        <v>0.13951264593405813</v>
      </c>
      <c r="BN8" s="14">
        <f>IF('Output Results'!BN55=0,"",'Input Data'!BN12/'Output Results'!BN55)</f>
        <v>0.15999750592055204</v>
      </c>
      <c r="BO8" s="14">
        <f>IF('Output Results'!BO55=0,"",'Input Data'!BQ12/'Output Results'!BO55)</f>
        <v>0.45319910384358</v>
      </c>
      <c r="BP8" s="14">
        <f>IF('Output Results'!BP55=0,"",'Input Data'!BR12/'Output Results'!BP55)</f>
        <v>0.47726381298538295</v>
      </c>
      <c r="BQ8" s="14">
        <f>IF('Output Results'!BQ55=0,"",'Input Data'!BS12/'Output Results'!BQ55)</f>
        <v>0.0916474269574695</v>
      </c>
      <c r="BR8" s="14">
        <f>IF('Output Results'!BR55=0,"",'Input Data'!BT12/'Output Results'!BR55)</f>
        <v>0.17000486326736747</v>
      </c>
      <c r="BS8" s="14">
        <f>IF('Output Results'!BS55=0,"",'Input Data'!BU12/'Output Results'!BS55)</f>
        <v>0.2192557342057841</v>
      </c>
      <c r="BT8" s="14">
        <f>IF('Output Results'!BT55=0,"",'Input Data'!BV12/'Output Results'!BT55)</f>
        <v>0.06256818936483088</v>
      </c>
      <c r="BU8" s="14">
        <f>IF('Output Results'!BU55=0,"",'Input Data'!BW12/'Output Results'!BU55)</f>
        <v>0.028866899784242242</v>
      </c>
      <c r="BV8" s="14">
        <f>IF('Output Results'!BV55=0,"",'Input Data'!BX12/'Output Results'!BV55)</f>
        <v>0.28957023060796644</v>
      </c>
      <c r="BW8" s="14">
        <f>IF('Output Results'!BW55=0,"",'Input Data'!BY12/'Output Results'!BW55)</f>
        <v>0.28444351420647795</v>
      </c>
      <c r="BX8" s="14">
        <f>IF('Output Results'!BX55=0,"",'Input Data'!BZ12/'Output Results'!BX55)</f>
        <v>0.27059191982461633</v>
      </c>
      <c r="BY8" s="14">
        <f>IF('Output Results'!BY55=0,"",'Input Data'!CA12/'Output Results'!BY55)</f>
        <v>0.24828907747057213</v>
      </c>
      <c r="BZ8" s="14">
        <f>IF('Output Results'!BZ55=0,"",'Input Data'!CB12/'Output Results'!BZ55)</f>
        <v>0.18981821146164504</v>
      </c>
      <c r="CA8" s="14">
        <f>IF('Output Results'!CA55=0,"",'Input Data'!CC12/'Output Results'!CA55)</f>
        <v>0.2556306657113485</v>
      </c>
      <c r="CB8" s="14">
        <f>IF('Output Results'!CB55=0,"",'Input Data'!CD12/'Output Results'!CB55)</f>
        <v>0.2699851527701805</v>
      </c>
      <c r="CC8" s="14">
        <f>IF('Output Results'!CC55=0,"",'Input Data'!CE12/'Output Results'!CC55)</f>
        <v>0.07646658907850616</v>
      </c>
      <c r="CD8" s="14">
        <f>IF('Output Results'!CD55=0,"",'Input Data'!CF12/'Output Results'!CD55)</f>
        <v>0.21438434644651408</v>
      </c>
      <c r="CE8" s="14">
        <f>IF('Output Results'!CE55=0,"",'Input Data'!CG12/'Output Results'!CE55)</f>
        <v>0.25778624987181264</v>
      </c>
      <c r="CF8" s="14">
        <f>IF('Output Results'!CF55=0,"",'Input Data'!CH12/'Output Results'!CF55)</f>
        <v>0.21535464611780467</v>
      </c>
      <c r="CG8" s="14">
        <f>IF('Output Results'!CG55=0,"",'Input Data'!CI12/'Output Results'!CG55)</f>
        <v>0.19939089925049988</v>
      </c>
      <c r="CH8" s="14">
        <f>IF('Output Results'!CH55=0,"",'Input Data'!CJ12/'Output Results'!CH55)</f>
        <v>0.2408933600069481</v>
      </c>
      <c r="CI8" s="14">
        <f>IF('Output Results'!CI55=0,"",'Input Data'!CK12/'Output Results'!CI55)</f>
        <v>0.3442297501173253</v>
      </c>
      <c r="CJ8" s="14"/>
      <c r="CK8" s="14"/>
      <c r="CL8" s="14"/>
      <c r="CM8" s="14"/>
      <c r="CN8" s="14"/>
      <c r="CO8" s="14"/>
      <c r="CP8" s="14"/>
      <c r="CQ8" s="14"/>
      <c r="CR8" s="14"/>
      <c r="CS8" s="14"/>
      <c r="CT8" s="14"/>
      <c r="CU8" s="14"/>
      <c r="CV8" s="14"/>
      <c r="CW8" s="14"/>
      <c r="CX8" s="14"/>
      <c r="CY8" s="14"/>
      <c r="CZ8" s="14"/>
      <c r="DA8" s="14"/>
      <c r="DB8" s="14"/>
      <c r="DC8" s="14"/>
      <c r="DD8" s="14"/>
      <c r="DE8" s="14"/>
      <c r="DF8" s="14"/>
      <c r="DG8" s="14"/>
      <c r="DH8" s="14"/>
      <c r="DI8" s="14"/>
      <c r="DJ8" s="14"/>
      <c r="DK8" s="14"/>
      <c r="DL8" s="14"/>
      <c r="DM8" s="14"/>
      <c r="DN8" s="14"/>
      <c r="DO8" s="14"/>
      <c r="DP8" s="14"/>
      <c r="DQ8" s="14"/>
      <c r="DR8" s="14"/>
      <c r="DS8" s="14"/>
      <c r="DT8" s="14"/>
      <c r="DU8" s="14"/>
      <c r="DV8" s="14"/>
      <c r="DW8" s="14"/>
      <c r="DX8" s="14"/>
      <c r="DY8" s="14"/>
      <c r="DZ8" s="14"/>
      <c r="EA8" s="14"/>
      <c r="EB8" s="14"/>
      <c r="EC8" s="14"/>
      <c r="ED8" s="14"/>
      <c r="EE8" s="14"/>
      <c r="EF8" s="14"/>
      <c r="EG8" s="14"/>
      <c r="EH8" s="14"/>
      <c r="EI8" s="14"/>
      <c r="EJ8" s="14"/>
      <c r="EK8" s="14"/>
      <c r="EL8" s="14"/>
      <c r="EM8" s="14"/>
      <c r="EN8" s="14"/>
      <c r="EO8" s="14"/>
      <c r="EP8" s="14"/>
      <c r="EQ8" s="14"/>
      <c r="ER8" s="14"/>
      <c r="ES8" s="14"/>
      <c r="ET8" s="14"/>
      <c r="EU8" s="14"/>
      <c r="EV8" s="14"/>
      <c r="EW8" s="14"/>
      <c r="EX8" s="14"/>
      <c r="EY8" s="14"/>
      <c r="EZ8" s="14"/>
      <c r="FA8" s="14"/>
      <c r="FB8" s="14"/>
      <c r="FC8" s="14"/>
      <c r="FD8" s="14"/>
      <c r="FE8" s="14"/>
      <c r="FF8" s="14"/>
      <c r="FG8" s="14"/>
    </row>
    <row r="9" spans="1:163" s="4" customFormat="1" ht="12.75" customHeight="1">
      <c r="A9" s="24" t="s">
        <v>416</v>
      </c>
      <c r="B9" s="126" t="s">
        <v>481</v>
      </c>
      <c r="C9" s="29" t="s">
        <v>362</v>
      </c>
      <c r="D9" s="29"/>
      <c r="E9" s="14">
        <f>IF(OR('Input Data'!E12&gt;0,'Input Data'!E12&lt;0),E8*('Input Data'!E12-'Input Data'!E38)/'Input Data'!E12,"")</f>
        <v>0.16577191386108583</v>
      </c>
      <c r="F9" s="14">
        <f>IF(OR('Input Data'!F12&gt;0,'Input Data'!F12&lt;0),F8*('Input Data'!F12-'Input Data'!F38)/'Input Data'!F12,"")</f>
        <v>0.16818836495710437</v>
      </c>
      <c r="G9" s="14">
        <f>IF(OR('Input Data'!G12&gt;0,'Input Data'!G12&lt;0),G8*('Input Data'!G12-'Input Data'!G38)/'Input Data'!G12,"")</f>
        <v>0.1540453682395486</v>
      </c>
      <c r="H9" s="14">
        <f>IF(OR('Input Data'!H12&gt;0,'Input Data'!H12&lt;0),H8*('Input Data'!H12-'Input Data'!H38)/'Input Data'!H12,"")</f>
        <v>0.13563252330367623</v>
      </c>
      <c r="I9" s="14">
        <f>IF(OR('Input Data'!I12&gt;0,'Input Data'!I12&lt;0),I8*('Input Data'!I12-'Input Data'!I38)/'Input Data'!I12,"")</f>
        <v>0.21110649593848205</v>
      </c>
      <c r="J9" s="14">
        <f>IF(OR('Input Data'!J12&gt;0,'Input Data'!J12&lt;0),J8*('Input Data'!J12-'Input Data'!J38)/'Input Data'!J12,"")</f>
        <v>0.15323319668847274</v>
      </c>
      <c r="K9" s="14">
        <f>IF(OR('Input Data'!K12&gt;0,'Input Data'!K12&lt;0),K8*('Input Data'!K12-'Input Data'!K38)/'Input Data'!K12,"")</f>
        <v>0.24987100946899504</v>
      </c>
      <c r="L9" s="14">
        <f>IF(OR('Input Data'!L12&gt;0,'Input Data'!L12&lt;0),L8*('Input Data'!L12-'Input Data'!L38)/'Input Data'!L12,"")</f>
        <v>0.2297828259311384</v>
      </c>
      <c r="M9" s="14">
        <f>IF(OR('Input Data'!M12&gt;0,'Input Data'!M12&lt;0),M8*('Input Data'!M12-'Input Data'!M38)/'Input Data'!M12,"")</f>
        <v>0.23735022705752848</v>
      </c>
      <c r="N9" s="14">
        <f>IF(OR('Input Data'!N12&gt;0,'Input Data'!N12&lt;0),N8*('Input Data'!N12-'Input Data'!N38)/'Input Data'!N12,"")</f>
        <v>0.23206508999660447</v>
      </c>
      <c r="O9" s="14">
        <f>IF(OR('Input Data'!O12&gt;0,'Input Data'!O12&lt;0),O8*('Input Data'!O12-'Input Data'!O38)/'Input Data'!O12,"")</f>
        <v>0.24076964045523486</v>
      </c>
      <c r="P9" s="14">
        <f>IF(OR('Input Data'!P12&gt;0,'Input Data'!P12&lt;0),P8*('Input Data'!P12-'Input Data'!P38)/'Input Data'!P12,"")</f>
        <v>0.13997571341833637</v>
      </c>
      <c r="Q9" s="14">
        <f>IF(OR('Input Data'!Q12&gt;0,'Input Data'!Q12&lt;0),Q8*('Input Data'!Q12-'Input Data'!Q38)/'Input Data'!Q12,"")</f>
        <v>0.15392576515745265</v>
      </c>
      <c r="R9" s="14">
        <f>IF(OR('Input Data'!R12&gt;0,'Input Data'!R12&lt;0),R8*('Input Data'!R12-'Input Data'!R38)/'Input Data'!R12,"")</f>
        <v>0.15689071974225208</v>
      </c>
      <c r="S9" s="14">
        <f>IF(OR('Input Data'!S12&gt;0,'Input Data'!S12&lt;0),S8*('Input Data'!S12-'Input Data'!S38)/'Input Data'!S12,"")</f>
        <v>0.16475056518462697</v>
      </c>
      <c r="T9" s="14">
        <f>IF(OR('Input Data'!T12&gt;0,'Input Data'!T12&lt;0),T8*('Input Data'!T12-'Input Data'!T38)/'Input Data'!T12,"")</f>
        <v>0.18089088473237233</v>
      </c>
      <c r="U9" s="14">
        <f>IF(OR('Input Data'!U12&gt;0,'Input Data'!U12&lt;0),U8*('Input Data'!U12-'Input Data'!U38)/'Input Data'!U12,"")</f>
        <v>0.17091088341285757</v>
      </c>
      <c r="V9" s="14">
        <f>IF(OR('Input Data'!V12&gt;0,'Input Data'!V12&lt;0),V8*('Input Data'!V12-'Input Data'!V38)/'Input Data'!V12,"")</f>
        <v>0.18553819526665435</v>
      </c>
      <c r="W9" s="14">
        <f>IF(OR('Input Data'!W12&gt;0,'Input Data'!W12&lt;0),W8*('Input Data'!W12-'Input Data'!W38)/'Input Data'!W12,"")</f>
        <v>0.21138928447141309</v>
      </c>
      <c r="X9" s="14">
        <f>IF(OR('Input Data'!X12&gt;0,'Input Data'!X12&lt;0),X8*('Input Data'!X12-'Input Data'!X38)/'Input Data'!X12,"")</f>
        <v>0.20993920296787824</v>
      </c>
      <c r="Y9" s="14">
        <f>IF(OR('Input Data'!Y12&gt;0,'Input Data'!Y12&lt;0),Y8*('Input Data'!Y12-'Input Data'!Y38)/'Input Data'!Y12,"")</f>
        <v>0.1996885271971</v>
      </c>
      <c r="Z9" s="14">
        <f>IF(OR('Input Data'!Z12&gt;0,'Input Data'!Z12&lt;0),Z8*('Input Data'!Z12-'Input Data'!Z38)/'Input Data'!Z12,"")</f>
        <v>0.23844626159967774</v>
      </c>
      <c r="AA9" s="14">
        <f>IF(OR('Input Data'!AA12&gt;0,'Input Data'!AA12&lt;0),AA8*('Input Data'!AA12-'Input Data'!AA38)/'Input Data'!AA12,"")</f>
        <v>0.21759095850362384</v>
      </c>
      <c r="AB9" s="14">
        <f>IF(OR('Input Data'!AB12&gt;0,'Input Data'!AB12&lt;0),AB8*('Input Data'!AB12-'Input Data'!AB38)/'Input Data'!AB12,"")</f>
        <v>0.1514355341936095</v>
      </c>
      <c r="AC9" s="14">
        <f>IF(OR('Input Data'!AC12&gt;0,'Input Data'!AC12&lt;0),AC8*('Input Data'!AC12-'Input Data'!AC38)/'Input Data'!AC12,"")</f>
        <v>0.18363407294620304</v>
      </c>
      <c r="AD9" s="14">
        <f>IF(OR('Input Data'!AD12&gt;0,'Input Data'!AD12&lt;0),AD8*('Input Data'!AD12-'Input Data'!AD38)/'Input Data'!AD12,"")</f>
        <v>0.16708390918065152</v>
      </c>
      <c r="AE9" s="14">
        <f>IF(OR('Input Data'!AE12&gt;0,'Input Data'!AE12&lt;0),AE8*('Input Data'!AE12-'Input Data'!AE38)/'Input Data'!AE12,"")</f>
        <v>0.1453474332335975</v>
      </c>
      <c r="AF9" s="14">
        <f>IF(OR('Input Data'!AF12&gt;0,'Input Data'!AF12&lt;0),AF8*('Input Data'!AF12-'Input Data'!AF38)/'Input Data'!AF12,"")</f>
        <v>0.16103865688900598</v>
      </c>
      <c r="AG9" s="14">
        <f>IF(OR('Input Data'!AG12&gt;0,'Input Data'!AG12&lt;0),AG8*('Input Data'!AG12-'Input Data'!AG38)/'Input Data'!AG12,"")</f>
        <v>0.1700414414700966</v>
      </c>
      <c r="AH9" s="14">
        <f>IF(OR('Input Data'!AH12&gt;0,'Input Data'!AH12&lt;0),AH8*('Input Data'!AH12-'Input Data'!AH38)/'Input Data'!AH12,"")</f>
        <v>0.241150435577292</v>
      </c>
      <c r="AI9" s="14">
        <f>IF(OR('Input Data'!AI12&gt;0,'Input Data'!AI12&lt;0),AI8*('Input Data'!AI12-'Input Data'!AI38)/'Input Data'!AI12,"")</f>
        <v>0.17010862773004007</v>
      </c>
      <c r="AJ9" s="14">
        <f>IF(OR('Input Data'!AJ12&gt;0,'Input Data'!AJ12&lt;0),AJ8*('Input Data'!AJ12-'Input Data'!AJ38)/'Input Data'!AJ12,"")</f>
        <v>0.15517123920935078</v>
      </c>
      <c r="AK9" s="14">
        <f>IF(OR('Input Data'!AK12&gt;0,'Input Data'!AK12&lt;0),AK8*('Input Data'!AK12-'Input Data'!AK38)/'Input Data'!AK12,"")</f>
        <v>0.1266648151949479</v>
      </c>
      <c r="AL9" s="14">
        <f>IF(OR('Input Data'!AL12&gt;0,'Input Data'!AL12&lt;0),AL8*('Input Data'!AL12-'Input Data'!AL38)/'Input Data'!AL12,"")</f>
        <v>0.15960270204477137</v>
      </c>
      <c r="AM9" s="14">
        <f>IF(OR('Input Data'!AM12&gt;0,'Input Data'!AM12&lt;0),AM8*('Input Data'!AM12-'Input Data'!AM38)/'Input Data'!AM12,"")</f>
        <v>0.24367497844684666</v>
      </c>
      <c r="AN9" s="14">
        <f>IF(OR('Input Data'!AN12&gt;0,'Input Data'!AN12&lt;0),AN8*('Input Data'!AN12-'Input Data'!AN38)/'Input Data'!AN12,"")</f>
        <v>0.22503219912063088</v>
      </c>
      <c r="AO9" s="14">
        <f>IF(OR('Input Data'!AO12&gt;0,'Input Data'!AO12&lt;0),AO8*('Input Data'!AO12-'Input Data'!AO38)/'Input Data'!AO12,"")</f>
        <v>0.230038926502139</v>
      </c>
      <c r="AP9" s="14">
        <f>IF(OR('Input Data'!AP12&gt;0,'Input Data'!AP12&lt;0),AP8*('Input Data'!AP12-'Input Data'!AP38)/'Input Data'!AP12,"")</f>
        <v>0.26690199721319097</v>
      </c>
      <c r="AQ9" s="14">
        <f>IF(OR('Input Data'!AQ12&gt;0,'Input Data'!AQ12&lt;0),AQ8*('Input Data'!AQ12-'Input Data'!AQ38)/'Input Data'!AQ12,"")</f>
        <v>0.29089295372283624</v>
      </c>
      <c r="AR9" s="14">
        <f>IF(OR('Input Data'!AR12&gt;0,'Input Data'!AR12&lt;0),AR8*('Input Data'!AR12-'Input Data'!AR38)/'Input Data'!AR12,"")</f>
        <v>0.15335686484049194</v>
      </c>
      <c r="AS9" s="14">
        <f>IF(OR('Input Data'!AS12&gt;0,'Input Data'!AS12&lt;0),AS8*('Input Data'!AS12-'Input Data'!AS38)/'Input Data'!AS12,"")</f>
        <v>0.1657762114759363</v>
      </c>
      <c r="AT9" s="14">
        <f>IF(OR('Input Data'!AT12&gt;0,'Input Data'!AT12&lt;0),AT8*('Input Data'!AT12-'Input Data'!AT38)/'Input Data'!AT12,"")</f>
        <v>0.1961760411597024</v>
      </c>
      <c r="AU9" s="14">
        <f>IF(OR('Input Data'!AU12&gt;0,'Input Data'!AU12&lt;0),AU8*('Input Data'!AU12-'Input Data'!AU38)/'Input Data'!AU12,"")</f>
        <v>0.1480422199523323</v>
      </c>
      <c r="AV9" s="14">
        <f>IF(OR('Input Data'!AV12&gt;0,'Input Data'!AV12&lt;0),AV8*('Input Data'!AV12-'Input Data'!AV38)/'Input Data'!AV12,"")</f>
        <v>0.1629640112470227</v>
      </c>
      <c r="AW9" s="14">
        <f>IF(OR('Input Data'!AW12&gt;0,'Input Data'!AW12&lt;0),AW8*('Input Data'!AW12-'Input Data'!AW38)/'Input Data'!AW12,"")</f>
        <v>0.1503291070912565</v>
      </c>
      <c r="AX9" s="14">
        <f>IF(OR('Input Data'!AX12&gt;0,'Input Data'!AX12&lt;0),AX8*('Input Data'!AX12-'Input Data'!AX38)/'Input Data'!AX12,"")</f>
        <v>0.08760749575633177</v>
      </c>
      <c r="AY9" s="14">
        <f>IF(OR('Input Data'!AY12&gt;0,'Input Data'!AY12&lt;0),AY8*('Input Data'!AY12-'Input Data'!AY38)/'Input Data'!AY12,"")</f>
        <v>0.16163832510513804</v>
      </c>
      <c r="AZ9" s="14">
        <f>IF(OR('Input Data'!AZ12&gt;0,'Input Data'!AZ12&lt;0),AZ8*('Input Data'!AZ12-'Input Data'!AZ38)/'Input Data'!AZ12,"")</f>
        <v>0.16006770235144774</v>
      </c>
      <c r="BA9" s="14">
        <f>IF(OR('Input Data'!BA12&gt;0,'Input Data'!BA12&lt;0),BA8*('Input Data'!BA12-'Input Data'!BA38)/'Input Data'!BA12,"")</f>
        <v>0.16745855770246013</v>
      </c>
      <c r="BB9" s="14">
        <f>IF(OR('Input Data'!BB12&gt;0,'Input Data'!BB12&lt;0),BB8*('Input Data'!BB12-'Input Data'!BB38)/'Input Data'!BB12,"")</f>
        <v>0.17574450946480608</v>
      </c>
      <c r="BC9" s="14">
        <f>IF(OR('Input Data'!BC12&gt;0,'Input Data'!BC12&lt;0),BC8*('Input Data'!BC12-'Input Data'!BC38)/'Input Data'!BC12,"")</f>
        <v>0.18391495758616985</v>
      </c>
      <c r="BD9" s="14">
        <f>IF(OR('Input Data'!BD12&gt;0,'Input Data'!BD12&lt;0),BD8*('Input Data'!BD12-'Input Data'!BD38)/'Input Data'!BD12,"")</f>
        <v>0.15208804610279486</v>
      </c>
      <c r="BE9" s="14">
        <f>IF(OR('Input Data'!BE12&gt;0,'Input Data'!BE12&lt;0),BE8*('Input Data'!BE12-'Input Data'!BE38)/'Input Data'!BE12,"")</f>
        <v>0.1613267209609172</v>
      </c>
      <c r="BF9" s="14">
        <f>IF(OR('Input Data'!BF12&gt;0,'Input Data'!BF12&lt;0),BF8*('Input Data'!BF12-'Input Data'!BF38)/'Input Data'!BF12,"")</f>
        <v>0.1760161223490413</v>
      </c>
      <c r="BG9" s="14">
        <f>IF(OR('Input Data'!BG12&gt;0,'Input Data'!BG12&lt;0),BG8*('Input Data'!BG12-'Input Data'!BG38)/'Input Data'!BG12,"")</f>
        <v>0.2039340853312055</v>
      </c>
      <c r="BH9" s="14">
        <f>IF(OR('Input Data'!BH12&gt;0,'Input Data'!BH12&lt;0),BH8*('Input Data'!BH12-'Input Data'!BH38)/'Input Data'!BH12,"")</f>
        <v>0.23874406988756602</v>
      </c>
      <c r="BI9" s="14">
        <f>IF(OR('Input Data'!BI12&gt;0,'Input Data'!BI12&lt;0),BI8*('Input Data'!BI12-'Input Data'!BI38)/'Input Data'!BI12,"")</f>
        <v>0.27234492416415723</v>
      </c>
      <c r="BJ9" s="14">
        <f>IF(OR('Input Data'!BJ12&gt;0,'Input Data'!BJ12&lt;0),BJ8*('Input Data'!BJ12-'Input Data'!BJ38)/'Input Data'!BJ12,"")</f>
        <v>0.2714535823686417</v>
      </c>
      <c r="BK9" s="14">
        <f>IF(OR('Input Data'!BK12&gt;0,'Input Data'!BK12&lt;0),BK8*('Input Data'!BK12-'Input Data'!BK38)/'Input Data'!BK12,"")</f>
        <v>0.1300991547241138</v>
      </c>
      <c r="BL9" s="14">
        <f>IF(OR('Input Data'!BL12&gt;0,'Input Data'!BL12&lt;0),BL8*('Input Data'!BL12-'Input Data'!BL38)/'Input Data'!BL12,"")</f>
        <v>0.13588163885931148</v>
      </c>
      <c r="BM9" s="14">
        <f>IF(OR('Input Data'!BM12&gt;0,'Input Data'!BM12&lt;0),BM8*('Input Data'!BM12-'Input Data'!BM38)/'Input Data'!BM12,"")</f>
        <v>0.13951264593405813</v>
      </c>
      <c r="BN9" s="14">
        <f>IF(OR('Input Data'!BN12&gt;0,'Input Data'!BN12&lt;0),BN8*('Input Data'!BN12-'Input Data'!BN38)/'Input Data'!BN12,"")</f>
        <v>0.15999750592055204</v>
      </c>
      <c r="BO9" s="14">
        <f>IF(OR('Input Data'!BQ12&gt;0,'Input Data'!BQ12&lt;0),BO8*('Input Data'!BQ12-'Input Data'!BQ38)/'Input Data'!BQ12,"")</f>
        <v>0.2952078908318543</v>
      </c>
      <c r="BP9" s="14">
        <f>IF(OR('Input Data'!BR12&gt;0,'Input Data'!BR12&lt;0),BP8*('Input Data'!BR12-'Input Data'!BR38)/'Input Data'!BR12,"")</f>
        <v>0.31158643411866227</v>
      </c>
      <c r="BQ9" s="14">
        <f>IF(OR('Input Data'!BS12&gt;0,'Input Data'!BS12&lt;0),BQ8*('Input Data'!BS12-'Input Data'!BS38)/'Input Data'!BS12,"")</f>
        <v>-0.0103835831565624</v>
      </c>
      <c r="BR9" s="14">
        <f>IF(OR('Input Data'!BT12&gt;0,'Input Data'!BT12&lt;0),BR8*('Input Data'!BT12-'Input Data'!BT38)/'Input Data'!BT12,"")</f>
        <v>0.09395832553963562</v>
      </c>
      <c r="BS9" s="14">
        <f>IF(OR('Input Data'!BU12&gt;0,'Input Data'!BU12&lt;0),BS8*('Input Data'!BU12-'Input Data'!BU38)/'Input Data'!BU12,"")</f>
        <v>0.20231992581835997</v>
      </c>
      <c r="BT9" s="14">
        <f>IF(OR('Input Data'!BV12&gt;0,'Input Data'!BV12&lt;0),BT8*('Input Data'!BV12-'Input Data'!BV38)/'Input Data'!BV12,"")</f>
        <v>0.045839065192985785</v>
      </c>
      <c r="BU9" s="14">
        <f>IF(OR('Input Data'!BW12&gt;0,'Input Data'!BW12&lt;0),BU8*('Input Data'!BW12-'Input Data'!BW38)/'Input Data'!BW12,"")</f>
        <v>0.011606279294695333</v>
      </c>
      <c r="BV9" s="14">
        <f>IF(OR('Input Data'!BX12&gt;0,'Input Data'!BX12&lt;0),BV8*('Input Data'!BX12-'Input Data'!BX38)/'Input Data'!BX12,"")</f>
        <v>0.27292976939203356</v>
      </c>
      <c r="BW9" s="14">
        <f>IF(OR('Input Data'!BY12&gt;0,'Input Data'!BY12&lt;0),BW8*('Input Data'!BY12-'Input Data'!BY38)/'Input Data'!BY12,"")</f>
        <v>0.26801318612317515</v>
      </c>
      <c r="BX9" s="14">
        <f>IF(OR('Input Data'!BZ12&gt;0,'Input Data'!BZ12&lt;0),BX8*('Input Data'!BZ12-'Input Data'!BZ38)/'Input Data'!BZ12,"")</f>
        <v>0.2551675540244284</v>
      </c>
      <c r="BY9" s="14">
        <f>IF(OR('Input Data'!CA12&gt;0,'Input Data'!CA12&lt;0),BY8*('Input Data'!CA12-'Input Data'!CA38)/'Input Data'!CA12,"")</f>
        <v>0.23531344100739118</v>
      </c>
      <c r="BZ9" s="14">
        <f>IF(OR('Input Data'!CB12&gt;0,'Input Data'!CB12&lt;0),BZ8*('Input Data'!CB12-'Input Data'!CB38)/'Input Data'!CB12,"")</f>
        <v>0.1784054781120078</v>
      </c>
      <c r="CA9" s="14">
        <f>IF(OR('Input Data'!CC12&gt;0,'Input Data'!CC12&lt;0),CA8*('Input Data'!CC12-'Input Data'!CC38)/'Input Data'!CC12,"")</f>
        <v>0.2265973022647269</v>
      </c>
      <c r="CB9" s="14">
        <f>IF(OR('Input Data'!CD12&gt;0,'Input Data'!CD12&lt;0),CB8*('Input Data'!CD12-'Input Data'!CD38)/'Input Data'!CD12,"")</f>
        <v>0.2401734781589435</v>
      </c>
      <c r="CC9" s="14">
        <f>IF(OR('Input Data'!CE12&gt;0,'Input Data'!CE12&lt;0),CC8*('Input Data'!CE12-'Input Data'!CE38)/'Input Data'!CE12,"")</f>
        <v>0.04865008123710866</v>
      </c>
      <c r="CD9" s="14">
        <f>IF(OR('Input Data'!CF12&gt;0,'Input Data'!CF12&lt;0),CD8*('Input Data'!CF12-'Input Data'!CF38)/'Input Data'!CF12,"")</f>
        <v>0.21438434644651408</v>
      </c>
      <c r="CE9" s="14">
        <f>IF(OR('Input Data'!CG12&gt;0,'Input Data'!CG12&lt;0),CE8*('Input Data'!CG12-'Input Data'!CG38)/'Input Data'!CG12,"")</f>
        <v>0.25778624987181264</v>
      </c>
      <c r="CF9" s="14">
        <f>IF(OR('Input Data'!CH12&gt;0,'Input Data'!CH12&lt;0),CF8*('Input Data'!CH12-'Input Data'!CH38)/'Input Data'!CH12,"")</f>
        <v>0.21535464611780467</v>
      </c>
      <c r="CG9" s="14">
        <f>IF(OR('Input Data'!CI12&gt;0,'Input Data'!CI12&lt;0),CG8*('Input Data'!CI12-'Input Data'!CI38)/'Input Data'!CI12,"")</f>
        <v>0.19939089925049988</v>
      </c>
      <c r="CH9" s="14">
        <f>IF(OR('Input Data'!CJ12&gt;0,'Input Data'!CJ12&lt;0),CH8*('Input Data'!CJ12-'Input Data'!CJ38)/'Input Data'!CJ12,"")</f>
        <v>0.2408933600069481</v>
      </c>
      <c r="CI9" s="14">
        <f>IF(OR('Input Data'!CK12&gt;0,'Input Data'!CK12&lt;0),CI8*('Input Data'!CK12-'Input Data'!CK38)/'Input Data'!CK12,"")</f>
        <v>0.34422975011732526</v>
      </c>
      <c r="CJ9" s="14"/>
      <c r="CK9" s="14"/>
      <c r="CL9" s="14"/>
      <c r="CM9" s="14"/>
      <c r="CN9" s="14"/>
      <c r="CO9" s="14"/>
      <c r="CP9" s="14"/>
      <c r="CQ9" s="14"/>
      <c r="CR9" s="14"/>
      <c r="CS9" s="14"/>
      <c r="CT9" s="14"/>
      <c r="CU9" s="14"/>
      <c r="CV9" s="14"/>
      <c r="CW9" s="14"/>
      <c r="CX9" s="14"/>
      <c r="CY9" s="14"/>
      <c r="CZ9" s="14"/>
      <c r="DA9" s="14"/>
      <c r="DB9" s="14"/>
      <c r="DC9" s="14"/>
      <c r="DD9" s="14"/>
      <c r="DE9" s="14"/>
      <c r="DF9" s="14"/>
      <c r="DG9" s="14"/>
      <c r="DH9" s="14"/>
      <c r="DI9" s="14"/>
      <c r="DJ9" s="14"/>
      <c r="DK9" s="14"/>
      <c r="DL9" s="14"/>
      <c r="DM9" s="14"/>
      <c r="DN9" s="14"/>
      <c r="DO9" s="14"/>
      <c r="DP9" s="14"/>
      <c r="DQ9" s="14"/>
      <c r="DR9" s="11"/>
      <c r="DS9" s="11"/>
      <c r="DT9" s="14"/>
      <c r="DU9" s="14"/>
      <c r="DV9" s="14"/>
      <c r="DW9" s="14"/>
      <c r="DX9" s="14"/>
      <c r="DY9" s="14"/>
      <c r="DZ9" s="14"/>
      <c r="EA9" s="14"/>
      <c r="EB9" s="14"/>
      <c r="EC9" s="14"/>
      <c r="ED9" s="14"/>
      <c r="EE9" s="14"/>
      <c r="EF9" s="14"/>
      <c r="EG9" s="14"/>
      <c r="EH9" s="14"/>
      <c r="EI9" s="14"/>
      <c r="EJ9" s="14"/>
      <c r="EK9" s="14"/>
      <c r="EL9" s="14"/>
      <c r="EM9" s="14"/>
      <c r="EN9" s="14"/>
      <c r="EO9" s="14"/>
      <c r="EP9" s="14"/>
      <c r="EQ9" s="14"/>
      <c r="ER9" s="14"/>
      <c r="ES9" s="14"/>
      <c r="ET9" s="14"/>
      <c r="EU9" s="14"/>
      <c r="EV9" s="14"/>
      <c r="EW9" s="14"/>
      <c r="EX9" s="14"/>
      <c r="EY9" s="14"/>
      <c r="EZ9" s="14"/>
      <c r="FA9" s="14"/>
      <c r="FB9" s="14"/>
      <c r="FC9" s="14"/>
      <c r="FD9" s="14"/>
      <c r="FE9" s="14"/>
      <c r="FF9" s="14"/>
      <c r="FG9" s="14"/>
    </row>
    <row r="10" spans="1:163" s="4" customFormat="1" ht="12" customHeight="1">
      <c r="A10" s="24" t="s">
        <v>228</v>
      </c>
      <c r="B10" s="126" t="s">
        <v>359</v>
      </c>
      <c r="C10" s="29" t="s">
        <v>358</v>
      </c>
      <c r="D10" s="29"/>
      <c r="E10" s="148" t="str">
        <f>IF(AND(E2=C2,E54&gt;0),(E54-C54)/C54,"NA")</f>
        <v>NA</v>
      </c>
      <c r="F10" s="148" t="str">
        <f>IF(AND(F2=D2,F54&gt;0),(F54-D54)/D54,"NA")</f>
        <v>NA</v>
      </c>
      <c r="G10" s="148">
        <f aca="true" t="shared" si="0" ref="G10:BC10">IF(AND(G2=F2,G54&gt;0),(G54-F54)/F54,"NA")</f>
        <v>0.08716502980066512</v>
      </c>
      <c r="H10" s="148">
        <f t="shared" si="0"/>
        <v>-0.29524775917469986</v>
      </c>
      <c r="I10" s="148">
        <f t="shared" si="0"/>
        <v>-0.2511218564023805</v>
      </c>
      <c r="J10" s="148">
        <f t="shared" si="0"/>
        <v>-0.31303623356752036</v>
      </c>
      <c r="K10" s="148" t="e">
        <f>IF(AND(K2=#REF!,K54&gt;0),(K54-#REF!)/#REF!,"NA")</f>
        <v>#REF!</v>
      </c>
      <c r="L10" s="148" t="str">
        <f t="shared" si="0"/>
        <v>NA</v>
      </c>
      <c r="M10" s="148" t="e">
        <f>IF(AND(M2=#REF!,M54&gt;0),(M54-#REF!)/#REF!,"NA")</f>
        <v>#REF!</v>
      </c>
      <c r="N10" s="148" t="str">
        <f t="shared" si="0"/>
        <v>NA</v>
      </c>
      <c r="O10" s="148" t="str">
        <f t="shared" si="0"/>
        <v>NA</v>
      </c>
      <c r="P10" s="148" t="str">
        <f>IF(AND(P2=N2,P54&gt;0),(P54-N54)/N54,"NA")</f>
        <v>NA</v>
      </c>
      <c r="Q10" s="148" t="str">
        <f>IF(AND(Q2=N2,Q54&gt;0),(Q54-N54)/N54,"NA")</f>
        <v>NA</v>
      </c>
      <c r="R10" s="148">
        <f>IF(AND(R2=Q2,R54&gt;0),(R54-Q54)/Q54,"NA")</f>
        <v>3.9095940959409585</v>
      </c>
      <c r="S10" s="148">
        <f>IF(AND(S2=R2,S54&gt;0),(S54-R54)/R54,"NA")</f>
        <v>-0.21119879744456965</v>
      </c>
      <c r="T10" s="148" t="str">
        <f>IF(AND(T2=R2,T54&gt;0),(T54-R54)/R54,"NA")</f>
        <v>NA</v>
      </c>
      <c r="U10" s="148" t="e">
        <f>IF(AND(U2=#REF!,U54&gt;0),(U54-#REF!)/#REF!,"NA")</f>
        <v>#REF!</v>
      </c>
      <c r="V10" s="148">
        <f t="shared" si="0"/>
        <v>0.44221265742069193</v>
      </c>
      <c r="W10" s="148">
        <f t="shared" si="0"/>
        <v>0.26141262296894</v>
      </c>
      <c r="X10" s="148">
        <f>IF(AND(X2=V2,X54&gt;0),(X54-V54)/V54,"NA")</f>
        <v>0.2120481927710843</v>
      </c>
      <c r="Y10" s="148">
        <f>IF(AND(Y2=W2,Y54&gt;0),(Y54-W54)/W54,"NA")</f>
        <v>1.472774272695408</v>
      </c>
      <c r="Z10" s="148" t="str">
        <f>IF(AND(Z2=X2,Z54&gt;0),(Z54-X54)/X54,"NA")</f>
        <v>NA</v>
      </c>
      <c r="AA10" s="148" t="str">
        <f>IF(AND(AA2=V2,AA54&gt;0),(AA54-V54)/V54,"NA")</f>
        <v>NA</v>
      </c>
      <c r="AB10" s="148" t="str">
        <f t="shared" si="0"/>
        <v>NA</v>
      </c>
      <c r="AC10" s="148" t="str">
        <f t="shared" si="0"/>
        <v>NA</v>
      </c>
      <c r="AD10" s="148" t="str">
        <f t="shared" si="0"/>
        <v>NA</v>
      </c>
      <c r="AE10" s="148">
        <f t="shared" si="0"/>
        <v>0.3461538461538461</v>
      </c>
      <c r="AF10" s="148">
        <f>IF(AND(AF2=AD2,AF54&gt;0),(AF54-AD54)/AD54,"NA")</f>
        <v>3.4965034965034962</v>
      </c>
      <c r="AG10" s="148">
        <f>IF(AND(AG2=AE2,AG54&gt;0),(AG54-AE54)/AE54,"NA")</f>
        <v>0.8311688311688312</v>
      </c>
      <c r="AH10" s="148" t="str">
        <f>IF(AND(AH2=AF2,AH54&gt;0),(AH54-AF54)/AF54,"NA")</f>
        <v>NA</v>
      </c>
      <c r="AI10" s="148" t="str">
        <f t="shared" si="0"/>
        <v>NA</v>
      </c>
      <c r="AJ10" s="148" t="str">
        <f t="shared" si="0"/>
        <v>NA</v>
      </c>
      <c r="AK10" s="148" t="str">
        <f>IF(AND(AK2=AH2,AK54&gt;0),(AK54-AH54)/AH54,"NA")</f>
        <v>NA</v>
      </c>
      <c r="AL10" s="148" t="str">
        <f>IF(AND(AL2=AI2,AL54&gt;0),(AL54-AI54)/AI54,"NA")</f>
        <v>NA</v>
      </c>
      <c r="AM10" s="148" t="str">
        <f>IF(AND(AM2=AK2,AM54&gt;0),(AM54-AK54)/AK54,"NA")</f>
        <v>NA</v>
      </c>
      <c r="AN10" s="148" t="str">
        <f>IF(AND(AN2=AK2,AN54&gt;0),(AN54-AK54)/AK54,"NA")</f>
        <v>NA</v>
      </c>
      <c r="AO10" s="148" t="str">
        <f>IF(AND(AO2=AL2,AO54&gt;0),(AO54-AL54)/AL54,"NA")</f>
        <v>NA</v>
      </c>
      <c r="AP10" s="148" t="str">
        <f>IF(AND(AP2=AM2,AP54&gt;0),(AP54-AM54)/AM54,"NA")</f>
        <v>NA</v>
      </c>
      <c r="AQ10" s="148" t="str">
        <f>IF(AND(AQ2=AN2,AQ54&gt;0),(AQ54-AN54)/AN54,"NA")</f>
        <v>NA</v>
      </c>
      <c r="AR10" s="148" t="str">
        <f t="shared" si="0"/>
        <v>NA</v>
      </c>
      <c r="AS10" s="148">
        <f t="shared" si="0"/>
        <v>-0.24250421715996173</v>
      </c>
      <c r="AT10" s="148" t="str">
        <f t="shared" si="0"/>
        <v>NA</v>
      </c>
      <c r="AU10" s="148" t="str">
        <f>IF(AND(AU2=AS2,AU54&gt;0),(AU54-AS54)/AS54,"NA")</f>
        <v>NA</v>
      </c>
      <c r="AV10" s="148" t="str">
        <f t="shared" si="0"/>
        <v>NA</v>
      </c>
      <c r="AW10" s="148" t="str">
        <f t="shared" si="0"/>
        <v>NA</v>
      </c>
      <c r="AX10" s="148" t="str">
        <f t="shared" si="0"/>
        <v>NA</v>
      </c>
      <c r="AY10" s="148" t="str">
        <f t="shared" si="0"/>
        <v>NA</v>
      </c>
      <c r="AZ10" s="148">
        <f t="shared" si="0"/>
        <v>-0.18979987088444158</v>
      </c>
      <c r="BA10" s="148">
        <f>IF(AND(BA2=AY2,BA54&gt;0),(BA54-AY54)/AY54,"NA")</f>
        <v>-0.14267269205939315</v>
      </c>
      <c r="BB10" s="148">
        <f t="shared" si="0"/>
        <v>0.02786144578313253</v>
      </c>
      <c r="BC10" s="148">
        <f t="shared" si="0"/>
        <v>0.5816849816849817</v>
      </c>
      <c r="BD10" s="148" t="str">
        <f>IF(AND(BD2=BB2,BD54&gt;0),(BD54-BB54)/BB54,"NA")</f>
        <v>NA</v>
      </c>
      <c r="BE10" s="148" t="str">
        <f>IF(AND(BE2=BD2,BE54&gt;0),(BE54-BD54)/BD54,"NA")</f>
        <v>NA</v>
      </c>
      <c r="BF10" s="148" t="str">
        <f>IF(AND(BF2=BE2,BF54&gt;0),(BF54-BE54)/BE54,"NA")</f>
        <v>NA</v>
      </c>
      <c r="BG10" s="148" t="str">
        <f>IF(AND(BG2=BD2,BG54&gt;0),(BG54-BD54)/BD54,"NA")</f>
        <v>NA</v>
      </c>
      <c r="BH10" s="148">
        <f>IF(AND(BH2=BG2,BH54&gt;0),(BH54-BG54)/BG54,"NA")</f>
        <v>-0.06280009316325075</v>
      </c>
      <c r="BI10" s="148">
        <f>IF(AND(BI2=BH2,BI54&gt;0),(BI54-BH54)/BH54,"NA")</f>
        <v>0.8483437916680608</v>
      </c>
      <c r="BJ10" s="148">
        <f>IF(AND(BJ2=BI2,BJ54&gt;0),(BJ54-BI54)/BI54,"NA")</f>
        <v>-0.11253435655314896</v>
      </c>
      <c r="BK10" s="148" t="str">
        <f>IF(AND(BK2=BH2,BK54&gt;0),(BK54-BH54)/BH54,"NA")</f>
        <v>NA</v>
      </c>
      <c r="BL10" s="148">
        <f>IF(AND(BL2=BK2,BL54&gt;0),(BL54-BK54)/BK54,"NA")</f>
        <v>0.07714934548999501</v>
      </c>
      <c r="BM10" s="148">
        <f>IF(AND(BM2=BL2,BM54&gt;0),(BM54-BL54)/BL54,"NA")</f>
        <v>-0.3622771407047794</v>
      </c>
      <c r="BN10" s="148">
        <f>IF(AND(BN2=BM2,BN54&gt;0),(BN54-BM54)/BM54,"NA")</f>
        <v>-0.17217108825121819</v>
      </c>
      <c r="BO10" s="148" t="str">
        <f>IF(AND(BO2=BM2,BO54&gt;0),(BO54-BM54)/BM54,"NA")</f>
        <v>NA</v>
      </c>
      <c r="BP10" s="148">
        <f>IF(AND(BP2=BO2,BP54&gt;0),(BP54-BO54)/BO54,"NA")</f>
        <v>0.3310414788097385</v>
      </c>
      <c r="BQ10" s="148">
        <f>IF(AND(BQ2=BP2,BQ54&gt;0),(BQ54-BP54)/BP54,"NA")</f>
        <v>0.23405876873571005</v>
      </c>
      <c r="BR10" s="148">
        <f>IF(AND(BR2=BQ2,BR54&gt;0),(BR54-BQ54)/BQ54,"NA")</f>
        <v>0.27255884169354283</v>
      </c>
      <c r="BS10" s="148" t="str">
        <f>IF(AND(BS2=BQ2,BS54&gt;0),(BS54-BQ54)/BQ54,"NA")</f>
        <v>NA</v>
      </c>
      <c r="BT10" s="148">
        <f>IF(AND(BT2=BS2,BT54&gt;0),(BT54-BS54)/BS54,"NA")</f>
        <v>18.24923155737705</v>
      </c>
      <c r="BU10" s="148">
        <f>IF(AND(BU2=BT2,BU54&gt;0),(BU54-BT54)/BT54,"NA")</f>
        <v>-0.14343504238246693</v>
      </c>
      <c r="BV10" s="148">
        <f>IF(AND(BV2=BT2,BV54&gt;0),(BV54-BT54)/BT54,"NA")</f>
        <v>-0.3263383411622244</v>
      </c>
      <c r="BW10" s="148">
        <f>IF(AND(BW2=BV2,BW54&gt;0),(BW54-BV54)/BV54,"NA")</f>
        <v>-0.28632098765432096</v>
      </c>
      <c r="BX10" s="148">
        <f>IF(AND(BX2=BW2,BX54&gt;0),(BX54-BW54)/BW54,"NA")</f>
        <v>-0.30570163299197345</v>
      </c>
      <c r="BY10" s="148">
        <f>IF(AND(BY2=BW2,BY54&gt;0),(BY54-BW54)/BW54,"NA")</f>
        <v>-0.9638804317741488</v>
      </c>
      <c r="BZ10" s="148">
        <f>IF(AND(BZ2=BY2,BZ54&gt;0),(BZ54-BY54)/BY54,"NA")</f>
        <v>-0.6168582375478927</v>
      </c>
      <c r="CA10" s="148" t="str">
        <f>IF(AND(CA2=BZ2,CA54&gt;0),(CA54-BZ54)/BZ54,"NA")</f>
        <v>NA</v>
      </c>
      <c r="CB10" s="148" t="str">
        <f>IF(AND(CB2=BZ2,CB54&gt;0),(CB54-BZ54)/BZ54,"NA")</f>
        <v>NA</v>
      </c>
      <c r="CC10" s="148">
        <f>IF(AND(CC2=CA2,CC54&gt;0),(CC54-CA54)/CA54,"NA")</f>
        <v>0.20469498394652355</v>
      </c>
      <c r="CD10" s="148" t="str">
        <f>IF(AND(CD2=CB2,CD54&gt;0),(CD54-CB54)/CB54,"NA")</f>
        <v>NA</v>
      </c>
      <c r="CE10" s="148">
        <f>IF(AND(CE2=CD2,CE54&gt;0),(CE54-CD54)/CD54,"NA")</f>
        <v>0.29680920556755935</v>
      </c>
      <c r="CF10" s="148" t="e">
        <f>IF(AND(CF2=#REF!,CF54&gt;0),(CF54-#REF!)/#REF!,"NA")</f>
        <v>#REF!</v>
      </c>
      <c r="CG10" s="148">
        <f>IF(AND(CG2=CF2,CG54&gt;0),(CG54-CF54)/CF54,"NA")</f>
        <v>0.3499907726205943</v>
      </c>
      <c r="CH10" s="148">
        <f>IF(AND(CH2=CG2,CH54&gt;0),(CH54-CG54)/CG54,"NA")</f>
        <v>0.12955563978660556</v>
      </c>
      <c r="CI10" s="148">
        <f>IF(AND(CI2=CH2,CI54&gt;0),(CI54-CH54)/CH54,"NA")</f>
        <v>0.06389494176504916</v>
      </c>
      <c r="CJ10" s="148"/>
      <c r="CK10" s="148"/>
      <c r="CL10" s="148"/>
      <c r="CM10" s="148"/>
      <c r="CN10" s="148"/>
      <c r="CO10" s="148"/>
      <c r="CP10" s="148"/>
      <c r="CQ10" s="148"/>
      <c r="CR10" s="148"/>
      <c r="CS10" s="148"/>
      <c r="CT10" s="148"/>
      <c r="CU10" s="148"/>
      <c r="CV10" s="148"/>
      <c r="CW10" s="148"/>
      <c r="CX10" s="148"/>
      <c r="CY10" s="148"/>
      <c r="CZ10" s="148"/>
      <c r="DA10" s="148"/>
      <c r="DB10" s="148"/>
      <c r="DC10" s="148"/>
      <c r="DD10" s="148"/>
      <c r="DE10" s="148"/>
      <c r="DF10" s="148"/>
      <c r="DG10" s="148"/>
      <c r="DH10" s="148"/>
      <c r="DI10" s="148"/>
      <c r="DJ10" s="148"/>
      <c r="DK10" s="148"/>
      <c r="DL10" s="148"/>
      <c r="DM10" s="148"/>
      <c r="DN10" s="148"/>
      <c r="DO10" s="148"/>
      <c r="DP10" s="148"/>
      <c r="DQ10" s="148"/>
      <c r="DR10" s="148"/>
      <c r="DS10" s="148"/>
      <c r="DT10" s="148"/>
      <c r="DU10" s="148"/>
      <c r="DV10" s="148"/>
      <c r="DW10" s="148"/>
      <c r="DX10" s="148"/>
      <c r="DY10" s="148"/>
      <c r="DZ10" s="148"/>
      <c r="EA10" s="148"/>
      <c r="EB10" s="148"/>
      <c r="EC10" s="148"/>
      <c r="ED10" s="148"/>
      <c r="EE10" s="148"/>
      <c r="EF10" s="148"/>
      <c r="EG10" s="148"/>
      <c r="EH10" s="148"/>
      <c r="EI10" s="148"/>
      <c r="EJ10" s="148"/>
      <c r="EK10" s="148"/>
      <c r="EL10" s="148"/>
      <c r="EM10" s="148"/>
      <c r="EN10" s="148"/>
      <c r="EO10" s="148"/>
      <c r="EP10" s="148"/>
      <c r="EQ10" s="148"/>
      <c r="ER10" s="148"/>
      <c r="ES10" s="148"/>
      <c r="ET10" s="148"/>
      <c r="EU10" s="148"/>
      <c r="EV10" s="148"/>
      <c r="EW10" s="148"/>
      <c r="EX10" s="148"/>
      <c r="EY10" s="148"/>
      <c r="EZ10" s="148"/>
      <c r="FA10" s="148"/>
      <c r="FB10" s="148"/>
      <c r="FC10" s="148"/>
      <c r="FD10" s="148"/>
      <c r="FE10" s="148"/>
      <c r="FF10" s="148"/>
      <c r="FG10" s="148"/>
    </row>
    <row r="11" spans="1:163" s="4" customFormat="1" ht="12" customHeight="1">
      <c r="A11" s="24" t="s">
        <v>301</v>
      </c>
      <c r="B11" s="126" t="s">
        <v>117</v>
      </c>
      <c r="C11" s="29" t="s">
        <v>276</v>
      </c>
      <c r="D11" s="29"/>
      <c r="E11" s="14">
        <f>IF('Input Data'!E12=0,"",'Input Data'!E12/('Output Results'!E55+'Input Data'!E29))</f>
        <v>0.09224316889166428</v>
      </c>
      <c r="F11" s="14">
        <f>IF('Input Data'!F12=0,"",'Input Data'!F12/('Output Results'!F55+'Input Data'!F29))</f>
        <v>0.0927570868099685</v>
      </c>
      <c r="G11" s="14">
        <f>IF('Input Data'!G12=0,"",'Input Data'!G12/('Output Results'!G55+'Input Data'!G29))</f>
        <v>0.10442534224769183</v>
      </c>
      <c r="H11" s="14">
        <f>IF('Input Data'!H12=0,"",'Input Data'!H12/('Output Results'!H55+'Input Data'!H29))</f>
        <v>0.11115031348212201</v>
      </c>
      <c r="I11" s="14">
        <f>IF('Input Data'!I12=0,"",'Input Data'!I12/('Output Results'!I55+'Input Data'!I29))</f>
        <v>0.18382795682509986</v>
      </c>
      <c r="J11" s="14">
        <f>IF('Input Data'!J12=0,"",'Input Data'!J12/('Output Results'!J55+'Input Data'!J29))</f>
        <v>0.14026017994455955</v>
      </c>
      <c r="K11" s="14">
        <f>IF('Input Data'!K12=0,"",'Input Data'!K12/('Output Results'!K55+'Input Data'!K29))</f>
        <v>0.24987100946899504</v>
      </c>
      <c r="L11" s="14">
        <f>IF('Input Data'!L12=0,"",'Input Data'!L12/('Output Results'!L55+'Input Data'!L29))</f>
        <v>0.2297828259311384</v>
      </c>
      <c r="M11" s="14">
        <f>IF('Input Data'!M12=0,"",'Input Data'!M12/('Output Results'!M55+'Input Data'!M29))</f>
        <v>0.23735022705752845</v>
      </c>
      <c r="N11" s="14">
        <f>IF('Input Data'!N12=0,"",'Input Data'!N12/('Output Results'!N55+'Input Data'!N29))</f>
        <v>0.23206508999660447</v>
      </c>
      <c r="O11" s="14">
        <f>IF('Input Data'!O12=0,"",'Input Data'!O12/('Output Results'!O55+'Input Data'!O29))</f>
        <v>0.24076964045523486</v>
      </c>
      <c r="P11" s="14">
        <f>IF('Input Data'!P12=0,"",'Input Data'!P12/('Output Results'!P55+'Input Data'!P29))</f>
        <v>0.13889792623118727</v>
      </c>
      <c r="Q11" s="14">
        <f>IF('Input Data'!Q12=0,"",'Input Data'!Q12/('Output Results'!Q55+'Input Data'!Q29))</f>
        <v>0.15334027346799867</v>
      </c>
      <c r="R11" s="14">
        <f>IF('Input Data'!R12=0,"",'Input Data'!R12/('Output Results'!R55+'Input Data'!R29))</f>
        <v>0.15447847883388588</v>
      </c>
      <c r="S11" s="14">
        <f>IF('Input Data'!S12=0,"",'Input Data'!S12/('Output Results'!S55+'Input Data'!S29))</f>
        <v>0.1634488863369937</v>
      </c>
      <c r="T11" s="14">
        <f>IF('Input Data'!T12=0,"",'Input Data'!T12/('Output Results'!T55+'Input Data'!T29))</f>
        <v>0.19983095384580002</v>
      </c>
      <c r="U11" s="14">
        <f>IF('Input Data'!U12=0,"",'Input Data'!U12/('Output Results'!U55+'Input Data'!U29))</f>
        <v>0.18908739369517255</v>
      </c>
      <c r="V11" s="14">
        <f>IF('Input Data'!V12=0,"",'Input Data'!V12/('Output Results'!V55+'Input Data'!V29))</f>
        <v>0.2064348357709016</v>
      </c>
      <c r="W11" s="14">
        <f>IF('Input Data'!W12=0,"",'Input Data'!W12/('Output Results'!W55+'Input Data'!W29))</f>
        <v>0.23284291928938894</v>
      </c>
      <c r="X11" s="14">
        <f>IF('Input Data'!X12=0,"",'Input Data'!X12/('Output Results'!X55+'Input Data'!X29))</f>
        <v>0.23817559165927915</v>
      </c>
      <c r="Y11" s="14">
        <f>IF('Input Data'!Y12=0,"",'Input Data'!Y12/('Output Results'!Y55+'Input Data'!Y29))</f>
        <v>0.23346583045083213</v>
      </c>
      <c r="Z11" s="14">
        <f>IF('Input Data'!Z12=0,"",'Input Data'!Z12/('Output Results'!Z55+'Input Data'!Z29))</f>
        <v>0.23844626159967774</v>
      </c>
      <c r="AA11" s="14">
        <f>IF('Input Data'!AA12=0,"",'Input Data'!AA12/('Output Results'!AA55+'Input Data'!AA29))</f>
        <v>0.21759095850362387</v>
      </c>
      <c r="AB11" s="14">
        <f>IF('Input Data'!AB12=0,"",'Input Data'!AB12/('Output Results'!AB55+'Input Data'!AB29))</f>
        <v>0.17648724042364353</v>
      </c>
      <c r="AC11" s="14">
        <f>IF('Input Data'!AC12=0,"",'Input Data'!AC12/('Output Results'!AC55+'Input Data'!AC29))</f>
        <v>0.20971501358680902</v>
      </c>
      <c r="AD11" s="14">
        <f>IF('Input Data'!AD12=0,"",'Input Data'!AD12/('Output Results'!AD55+'Input Data'!AD29))</f>
        <v>0.1648062317429406</v>
      </c>
      <c r="AE11" s="14">
        <f>IF('Input Data'!AE12=0,"",'Input Data'!AE12/('Output Results'!AE55+'Input Data'!AE29))</f>
        <v>0.14408221419162573</v>
      </c>
      <c r="AF11" s="14">
        <f>IF('Input Data'!AF12=0,"",'Input Data'!AF12/('Output Results'!AF55+'Input Data'!AF29))</f>
        <v>0.15990183396901791</v>
      </c>
      <c r="AG11" s="14">
        <f>IF('Input Data'!AG12=0,"",'Input Data'!AG12/('Output Results'!AG55+'Input Data'!AG29))</f>
        <v>0.1688261501524561</v>
      </c>
      <c r="AH11" s="14">
        <f>IF('Input Data'!AH12=0,"",'Input Data'!AH12/('Output Results'!AH55+'Input Data'!AH29))</f>
        <v>0.2518020392440637</v>
      </c>
      <c r="AI11" s="14">
        <f>IF('Input Data'!AI12=0,"",'Input Data'!AI12/('Output Results'!AI55+'Input Data'!AI29))</f>
        <v>0.1788187403876319</v>
      </c>
      <c r="AJ11" s="14">
        <f>IF('Input Data'!AJ12=0,"",'Input Data'!AJ12/('Output Results'!AJ55+'Input Data'!AJ29))</f>
        <v>0.16337662028701533</v>
      </c>
      <c r="AK11" s="14">
        <f>IF('Input Data'!AK12=0,"",'Input Data'!AK12/('Output Results'!AK55+'Input Data'!AK29))</f>
        <v>0.15626668994938794</v>
      </c>
      <c r="AL11" s="14">
        <f>IF('Input Data'!AL12=0,"",'Input Data'!AL12/('Output Results'!AL55+'Input Data'!AL29))</f>
        <v>0.20773455954592707</v>
      </c>
      <c r="AM11" s="14">
        <f>IF('Input Data'!AM12=0,"",'Input Data'!AM12/('Output Results'!AM55+'Input Data'!AM29))</f>
        <v>0.27688341401949734</v>
      </c>
      <c r="AN11" s="14">
        <f>IF('Input Data'!AN12=0,"",'Input Data'!AN12/('Output Results'!AN55+'Input Data'!AN29))</f>
        <v>0.2591664393165538</v>
      </c>
      <c r="AO11" s="14">
        <f>IF('Input Data'!AO12=0,"",'Input Data'!AO12/('Output Results'!AO55+'Input Data'!AO29))</f>
        <v>0.26433022006963086</v>
      </c>
      <c r="AP11" s="14">
        <f>IF('Input Data'!AP12=0,"",'Input Data'!AP12/('Output Results'!AP55+'Input Data'!AP29))</f>
        <v>0.3079662928803663</v>
      </c>
      <c r="AQ11" s="14">
        <f>IF('Input Data'!AQ12=0,"",'Input Data'!AQ12/('Output Results'!AQ55+'Input Data'!AQ29))</f>
        <v>0.33174314810448996</v>
      </c>
      <c r="AR11" s="14">
        <f>IF('Input Data'!AR12=0,"",'Input Data'!AR12/('Output Results'!AR55+'Input Data'!AR29))</f>
        <v>0.11383626933837596</v>
      </c>
      <c r="AS11" s="14">
        <f>IF('Input Data'!AS12=0,"",'Input Data'!AS12/('Output Results'!AS55+'Input Data'!AS29))</f>
        <v>0.1367639592414324</v>
      </c>
      <c r="AT11" s="14">
        <f>IF('Input Data'!AT12=0,"",'Input Data'!AT12/('Output Results'!AT55+'Input Data'!AT29))</f>
        <v>0.1961760411597024</v>
      </c>
      <c r="AU11" s="14">
        <f>IF('Input Data'!AU12=0,"",'Input Data'!AU12/('Output Results'!AU55+'Input Data'!AU29))</f>
        <v>0.1480422199523323</v>
      </c>
      <c r="AV11" s="14">
        <f>IF('Input Data'!AV12=0,"",'Input Data'!AV12/('Output Results'!AV55+'Input Data'!AV29))</f>
        <v>0.1629640112470227</v>
      </c>
      <c r="AW11" s="14">
        <f>IF('Input Data'!AW12=0,"",'Input Data'!AW12/('Output Results'!AW55+'Input Data'!AW29))</f>
        <v>0.1684882328869358</v>
      </c>
      <c r="AX11" s="14">
        <f>IF('Input Data'!AX12=0,"",'Input Data'!AX12/('Output Results'!AX55+'Input Data'!AX29))</f>
        <v>0.15255567810619072</v>
      </c>
      <c r="AY11" s="14">
        <f>IF('Input Data'!AY12=0,"",'Input Data'!AY12/('Output Results'!AY55+'Input Data'!AY29))</f>
        <v>0.16960735994742895</v>
      </c>
      <c r="AZ11" s="14">
        <f>IF('Input Data'!AZ12=0,"",'Input Data'!AZ12/('Output Results'!AZ55+'Input Data'!AZ29))</f>
        <v>0.17107851402236834</v>
      </c>
      <c r="BA11" s="14">
        <f>IF('Input Data'!BA12=0,"",'Input Data'!BA12/('Output Results'!BA55+'Input Data'!BA29))</f>
        <v>0.1808221882248433</v>
      </c>
      <c r="BB11" s="14">
        <f>IF('Input Data'!BB12=0,"",'Input Data'!BB12/('Output Results'!BB55+'Input Data'!BB29))</f>
        <v>0.1959882516336149</v>
      </c>
      <c r="BC11" s="14">
        <f>IF('Input Data'!BC12=0,"",'Input Data'!BC12/('Output Results'!BC55+'Input Data'!BC29))</f>
        <v>0.1966536245846523</v>
      </c>
      <c r="BD11" s="14">
        <f>IF('Input Data'!BD12=0,"",'Input Data'!BD12/('Output Results'!BD55+'Input Data'!BD29))</f>
        <v>0.14261537244130867</v>
      </c>
      <c r="BE11" s="14">
        <f>IF('Input Data'!BE12=0,"",'Input Data'!BE12/('Output Results'!BE55+'Input Data'!BE29))</f>
        <v>0.1613267209609172</v>
      </c>
      <c r="BF11" s="14">
        <f>IF('Input Data'!BF12=0,"",'Input Data'!BF12/('Output Results'!BF55+'Input Data'!BF29))</f>
        <v>0.18028402456021395</v>
      </c>
      <c r="BG11" s="14">
        <f>IF('Input Data'!BG12=0,"",'Input Data'!BG12/('Output Results'!BG55+'Input Data'!BG29))</f>
        <v>0.1713620299715929</v>
      </c>
      <c r="BH11" s="14">
        <f>IF('Input Data'!BH12=0,"",'Input Data'!BH12/('Output Results'!BH55+'Input Data'!BH29))</f>
        <v>0.19978828074099642</v>
      </c>
      <c r="BI11" s="14">
        <f>IF('Input Data'!BI12=0,"",'Input Data'!BI12/('Output Results'!BI55+'Input Data'!BI29))</f>
        <v>0.19786366807875472</v>
      </c>
      <c r="BJ11" s="14">
        <f>IF('Input Data'!BJ12=0,"",'Input Data'!BJ12/('Output Results'!BJ55+'Input Data'!BJ29))</f>
        <v>0.21318816607170077</v>
      </c>
      <c r="BK11" s="14">
        <f>IF('Input Data'!BK12=0,"",'Input Data'!BK12/('Output Results'!BK55+'Input Data'!BK29))</f>
        <v>0.09820774419096871</v>
      </c>
      <c r="BL11" s="14">
        <f>IF('Input Data'!BL12=0,"",'Input Data'!BL12/('Output Results'!BL55+'Input Data'!BL29))</f>
        <v>0.10328041794861298</v>
      </c>
      <c r="BM11" s="14">
        <f>IF('Input Data'!BM12=0,"",'Input Data'!BM12/('Output Results'!BM55+'Input Data'!BM29))</f>
        <v>0.1193812124909722</v>
      </c>
      <c r="BN11" s="14">
        <f>IF('Input Data'!BN12=0,"",'Input Data'!BN12/('Output Results'!BN55+'Input Data'!BN29))</f>
        <v>0.14338769812484414</v>
      </c>
      <c r="BO11" s="14">
        <f>IF('Input Data'!BQ12=0,"",'Input Data'!BQ12/('Output Results'!BO55+'Input Data'!BQ29))</f>
        <v>0.39346250031576024</v>
      </c>
      <c r="BP11" s="14">
        <f>IF('Input Data'!BR12=0,"",'Input Data'!BR12/('Output Results'!BP55+'Input Data'!BR29))</f>
        <v>0.4099454214675561</v>
      </c>
      <c r="BQ11" s="14">
        <f>IF('Input Data'!BS12=0,"",'Input Data'!BS12/('Output Results'!BQ55+'Input Data'!BS29))</f>
        <v>0.08075425715377386</v>
      </c>
      <c r="BR11" s="14">
        <f>IF('Input Data'!BT12=0,"",'Input Data'!BT12/('Output Results'!BR55+'Input Data'!BT29))</f>
        <v>0.1533063901277216</v>
      </c>
      <c r="BS11" s="14">
        <f>IF('Input Data'!BU12=0,"",'Input Data'!BU12/('Output Results'!BS55+'Input Data'!BU29))</f>
        <v>0.21756189021214542</v>
      </c>
      <c r="BT11" s="14">
        <f>IF('Input Data'!BV12=0,"",'Input Data'!BV12/('Output Results'!BT55+'Input Data'!BV29))</f>
        <v>0.018661573288058855</v>
      </c>
      <c r="BU11" s="14">
        <f>IF('Input Data'!BW12=0,"",'Input Data'!BW12/('Output Results'!BU55+'Input Data'!BW29))</f>
        <v>0.010468661468310714</v>
      </c>
      <c r="BV11" s="14">
        <f>IF('Input Data'!BX12=0,"",'Input Data'!BX12/('Output Results'!BV55+'Input Data'!BX29))</f>
        <v>0.13478075257669087</v>
      </c>
      <c r="BW11" s="14">
        <f>IF('Input Data'!BY12=0,"",'Input Data'!BY12/('Output Results'!BW55+'Input Data'!BY29))</f>
        <v>0.16212830683885593</v>
      </c>
      <c r="BX11" s="14">
        <f>IF('Input Data'!BZ12=0,"",'Input Data'!BZ12/('Output Results'!BX55+'Input Data'!BZ29))</f>
        <v>0.1954530030539532</v>
      </c>
      <c r="BY11" s="14">
        <f>IF('Input Data'!CA12=0,"",'Input Data'!CA12/('Output Results'!BY55+'Input Data'!CA29))</f>
        <v>0.24575949710074244</v>
      </c>
      <c r="BZ11" s="14">
        <f>IF('Input Data'!CB12=0,"",'Input Data'!CB12/('Output Results'!BZ55+'Input Data'!CB29))</f>
        <v>0.18976406829387557</v>
      </c>
      <c r="CA11" s="14">
        <f>IF('Input Data'!CC12=0,"",'Input Data'!CC12/('Output Results'!CA55+'Input Data'!CC29))</f>
        <v>0.1483128196786495</v>
      </c>
      <c r="CB11" s="14">
        <f>IF('Input Data'!CD12=0,"",'Input Data'!CD12/('Output Results'!CB55+'Input Data'!CD29))</f>
        <v>0.20475287424439967</v>
      </c>
      <c r="CC11" s="14">
        <f>IF('Input Data'!CE12=0,"",'Input Data'!CE12/('Output Results'!CC55+'Input Data'!CE29))</f>
        <v>0.054684345411245075</v>
      </c>
      <c r="CD11" s="14">
        <f>IF('Input Data'!CF12=0,"",'Input Data'!CF12/('Output Results'!CD55+'Input Data'!CF29))</f>
        <v>0.12687786896647657</v>
      </c>
      <c r="CE11" s="14">
        <f>IF('Input Data'!CG12=0,"",'Input Data'!CG12/('Output Results'!CE55+'Input Data'!CG29))</f>
        <v>0.14259258641342973</v>
      </c>
      <c r="CF11" s="14">
        <f>IF('Input Data'!CH12=0,"",'Input Data'!CH12/('Output Results'!CF55+'Input Data'!CH29))</f>
        <v>0.1194553729846486</v>
      </c>
      <c r="CG11" s="14">
        <f>IF('Input Data'!CI12=0,"",'Input Data'!CI12/('Output Results'!CG55+'Input Data'!CI29))</f>
        <v>0.10520014325229267</v>
      </c>
      <c r="CH11" s="14">
        <f>IF('Input Data'!CJ12=0,"",'Input Data'!CJ12/('Output Results'!CH55+'Input Data'!CJ29))</f>
        <v>0.13664487566268563</v>
      </c>
      <c r="CI11" s="14">
        <f>IF('Input Data'!CK12=0,"",'Input Data'!CK12/('Output Results'!CI55+'Input Data'!CK29))</f>
        <v>0.21037333038955253</v>
      </c>
      <c r="CJ11" s="14"/>
      <c r="CK11" s="14"/>
      <c r="CL11" s="14"/>
      <c r="CM11" s="14"/>
      <c r="CN11" s="14"/>
      <c r="CO11" s="14"/>
      <c r="CP11" s="14"/>
      <c r="CQ11" s="14"/>
      <c r="CR11" s="14"/>
      <c r="CS11" s="14"/>
      <c r="CT11" s="14"/>
      <c r="CU11" s="14"/>
      <c r="CV11" s="14"/>
      <c r="CW11" s="14"/>
      <c r="CX11" s="14"/>
      <c r="CY11" s="14"/>
      <c r="CZ11" s="14"/>
      <c r="DA11" s="14"/>
      <c r="DB11" s="14"/>
      <c r="DC11" s="14"/>
      <c r="DD11" s="14"/>
      <c r="DE11" s="14"/>
      <c r="DF11" s="14"/>
      <c r="DG11" s="14"/>
      <c r="DH11" s="14"/>
      <c r="DI11" s="14"/>
      <c r="DJ11" s="14"/>
      <c r="DK11" s="14"/>
      <c r="DL11" s="14"/>
      <c r="DM11" s="14"/>
      <c r="DN11" s="14"/>
      <c r="DO11" s="14"/>
      <c r="DP11" s="14"/>
      <c r="DQ11" s="14"/>
      <c r="DR11" s="14"/>
      <c r="DS11" s="14"/>
      <c r="DT11" s="14"/>
      <c r="DU11" s="14"/>
      <c r="DV11" s="14"/>
      <c r="DW11" s="14"/>
      <c r="DX11" s="14"/>
      <c r="DY11" s="14"/>
      <c r="DZ11" s="14"/>
      <c r="EA11" s="14"/>
      <c r="EB11" s="14"/>
      <c r="EC11" s="14"/>
      <c r="ED11" s="14"/>
      <c r="EE11" s="14"/>
      <c r="EF11" s="14"/>
      <c r="EG11" s="14"/>
      <c r="EH11" s="14"/>
      <c r="EI11" s="14"/>
      <c r="EJ11" s="14"/>
      <c r="EK11" s="14"/>
      <c r="EL11" s="14"/>
      <c r="EM11" s="14"/>
      <c r="EN11" s="14"/>
      <c r="EO11" s="14"/>
      <c r="EP11" s="14"/>
      <c r="EQ11" s="14"/>
      <c r="ER11" s="14"/>
      <c r="ES11" s="14"/>
      <c r="ET11" s="14"/>
      <c r="EU11" s="14"/>
      <c r="EV11" s="14"/>
      <c r="EW11" s="14"/>
      <c r="EX11" s="14"/>
      <c r="EY11" s="14"/>
      <c r="EZ11" s="14"/>
      <c r="FA11" s="14"/>
      <c r="FB11" s="14"/>
      <c r="FC11" s="14"/>
      <c r="FD11" s="14"/>
      <c r="FE11" s="14"/>
      <c r="FF11" s="14"/>
      <c r="FG11" s="14"/>
    </row>
    <row r="12" spans="1:163" s="4" customFormat="1" ht="12" customHeight="1">
      <c r="A12" s="24" t="s">
        <v>299</v>
      </c>
      <c r="B12" s="126" t="s">
        <v>482</v>
      </c>
      <c r="C12" s="29" t="s">
        <v>307</v>
      </c>
      <c r="D12" s="29"/>
      <c r="E12" s="18">
        <f>IF('Input Data'!E24&gt;0,'Input Data'!E12/'Input Data'!E24,"")</f>
        <v>0.06599052189924236</v>
      </c>
      <c r="F12" s="18">
        <f>IF('Input Data'!F24&gt;0,'Input Data'!F12/'Input Data'!F24,"")</f>
        <v>0.07098943272946412</v>
      </c>
      <c r="G12" s="18">
        <f>IF('Input Data'!G24&gt;0,'Input Data'!G12/'Input Data'!G24,"")</f>
        <v>0.06745858025543766</v>
      </c>
      <c r="H12" s="18">
        <f>IF('Input Data'!H24&gt;0,'Input Data'!H12/'Input Data'!H24,"")</f>
        <v>0.08295930602737984</v>
      </c>
      <c r="I12" s="18">
        <f>IF('Input Data'!I24&gt;0,'Input Data'!I12/'Input Data'!I24,"")</f>
        <v>0.13560537074488857</v>
      </c>
      <c r="J12" s="18">
        <f>IF('Input Data'!J24&gt;0,'Input Data'!J12/'Input Data'!J24,"")</f>
        <v>0.08574703999597595</v>
      </c>
      <c r="K12" s="18">
        <f>IF('Input Data'!K24&gt;0,'Input Data'!K12/'Input Data'!K24,"")</f>
        <v>0.143778277704833</v>
      </c>
      <c r="L12" s="18">
        <f>IF('Input Data'!L24&gt;0,'Input Data'!L12/'Input Data'!L24,"")</f>
        <v>0.1332912498786054</v>
      </c>
      <c r="M12" s="18">
        <f>IF('Input Data'!M24&gt;0,'Input Data'!M12/'Input Data'!M24,"")</f>
        <v>0.13805427710177343</v>
      </c>
      <c r="N12" s="18">
        <f>IF('Input Data'!N24&gt;0,'Input Data'!N12/'Input Data'!N24,"")</f>
        <v>0.13942994523953212</v>
      </c>
      <c r="O12" s="18">
        <f>IF('Input Data'!O24&gt;0,'Input Data'!O12/'Input Data'!O24,"")</f>
        <v>0.15780228557749912</v>
      </c>
      <c r="P12" s="18">
        <f>IF('Input Data'!P24&gt;0,'Input Data'!P12/'Input Data'!P24,"")</f>
        <v>0.07158826963445081</v>
      </c>
      <c r="Q12" s="18">
        <f>IF('Input Data'!Q24&gt;0,'Input Data'!Q12/'Input Data'!Q24,"")</f>
        <v>0.0761041283720006</v>
      </c>
      <c r="R12" s="18">
        <f>IF('Input Data'!R24&gt;0,'Input Data'!R12/'Input Data'!R24,"")</f>
        <v>0.08100702244348652</v>
      </c>
      <c r="S12" s="18">
        <f>IF('Input Data'!S24&gt;0,'Input Data'!S12/'Input Data'!S24,"")</f>
        <v>0.0921360057989582</v>
      </c>
      <c r="T12" s="18">
        <f>IF('Input Data'!T24&gt;0,'Input Data'!T12/'Input Data'!T24,"")</f>
        <v>0.14261585229734874</v>
      </c>
      <c r="U12" s="18">
        <f>IF('Input Data'!U24&gt;0,'Input Data'!U12/'Input Data'!U24,"")</f>
        <v>0.1326453189732158</v>
      </c>
      <c r="V12" s="18">
        <f>IF('Input Data'!V24&gt;0,'Input Data'!V12/'Input Data'!V24,"")</f>
        <v>0.15754540914228637</v>
      </c>
      <c r="W12" s="18">
        <f>IF('Input Data'!W24&gt;0,'Input Data'!W12/'Input Data'!W24,"")</f>
        <v>0.17145455991589367</v>
      </c>
      <c r="X12" s="18">
        <f>IF('Input Data'!X24&gt;0,'Input Data'!X12/'Input Data'!X24,"")</f>
        <v>0.18263844680451286</v>
      </c>
      <c r="Y12" s="18">
        <f>IF('Input Data'!Y24&gt;0,'Input Data'!Y12/'Input Data'!Y24,"")</f>
        <v>0.16770955705418877</v>
      </c>
      <c r="Z12" s="18">
        <f>IF('Input Data'!Z24&gt;0,'Input Data'!Z12/'Input Data'!Z24,"")</f>
        <v>0.18002644528611175</v>
      </c>
      <c r="AA12" s="18">
        <f>IF('Input Data'!AA24&gt;0,'Input Data'!AA12/'Input Data'!AA24,"")</f>
        <v>0.16907464332131017</v>
      </c>
      <c r="AB12" s="18">
        <f>IF('Input Data'!AB24&gt;0,'Input Data'!AB12/'Input Data'!AB24,"")</f>
        <v>0.1335633775327226</v>
      </c>
      <c r="AC12" s="18">
        <f>IF('Input Data'!AC24&gt;0,'Input Data'!AC12/'Input Data'!AC24,"")</f>
        <v>0.1587477439864294</v>
      </c>
      <c r="AD12" s="18">
        <f>IF('Input Data'!AD24&gt;0,'Input Data'!AD12/'Input Data'!AD24,"")</f>
        <v>0.08588187538055612</v>
      </c>
      <c r="AE12" s="18">
        <f>IF('Input Data'!AE24&gt;0,'Input Data'!AE12/'Input Data'!AE24,"")</f>
        <v>0.09743332265687896</v>
      </c>
      <c r="AF12" s="18">
        <f>IF('Input Data'!AF24&gt;0,'Input Data'!AF12/'Input Data'!AF24,"")</f>
        <v>0.09301218962824834</v>
      </c>
      <c r="AG12" s="18">
        <f>IF('Input Data'!AG24&gt;0,'Input Data'!AG12/'Input Data'!AG24,"")</f>
        <v>0.10624595330466607</v>
      </c>
      <c r="AH12" s="18">
        <f>IF('Input Data'!AH24&gt;0,'Input Data'!AH12/'Input Data'!AH24,"")</f>
        <v>0.2005893694839787</v>
      </c>
      <c r="AI12" s="18">
        <f>IF('Input Data'!AI24&gt;0,'Input Data'!AI12/'Input Data'!AI24,"")</f>
        <v>0.1475242191379586</v>
      </c>
      <c r="AJ12" s="18">
        <f>IF('Input Data'!AJ24&gt;0,'Input Data'!AJ12/'Input Data'!AJ24,"")</f>
        <v>0.135135812009846</v>
      </c>
      <c r="AK12" s="18">
        <f>IF('Input Data'!AK24&gt;0,'Input Data'!AK12/'Input Data'!AK24,"")</f>
        <v>0.12910889994981145</v>
      </c>
      <c r="AL12" s="18">
        <f>IF('Input Data'!AL24&gt;0,'Input Data'!AL12/'Input Data'!AL24,"")</f>
        <v>0.17006390265815324</v>
      </c>
      <c r="AM12" s="18">
        <f>IF('Input Data'!AM24&gt;0,'Input Data'!AM12/'Input Data'!AM24,"")</f>
        <v>0.19357175559689602</v>
      </c>
      <c r="AN12" s="18">
        <f>IF('Input Data'!AN24&gt;0,'Input Data'!AN12/'Input Data'!AN24,"")</f>
        <v>0.18896850987449285</v>
      </c>
      <c r="AO12" s="18">
        <f>IF('Input Data'!AO24&gt;0,'Input Data'!AO12/'Input Data'!AO24,"")</f>
        <v>0.20080496878891627</v>
      </c>
      <c r="AP12" s="18">
        <f>IF('Input Data'!AP24&gt;0,'Input Data'!AP12/'Input Data'!AP24,"")</f>
        <v>0.2523279127723147</v>
      </c>
      <c r="AQ12" s="18">
        <f>IF('Input Data'!AQ24&gt;0,'Input Data'!AQ12/'Input Data'!AQ24,"")</f>
        <v>0.20650075245519078</v>
      </c>
      <c r="AR12" s="18">
        <f>IF('Input Data'!AR24&gt;0,'Input Data'!AR12/'Input Data'!AR24,"")</f>
        <v>0.04280780546632151</v>
      </c>
      <c r="AS12" s="18">
        <f>IF('Input Data'!AS24&gt;0,'Input Data'!AS12/'Input Data'!AS24,"")</f>
        <v>0.04710504119535045</v>
      </c>
      <c r="AT12" s="18">
        <f>IF('Input Data'!AT24&gt;0,'Input Data'!AT12/'Input Data'!AT24,"")</f>
        <v>0.16476303926377503</v>
      </c>
      <c r="AU12" s="18">
        <f>IF('Input Data'!AU24&gt;0,'Input Data'!AU12/'Input Data'!AU24,"")</f>
        <v>0.12868474014443</v>
      </c>
      <c r="AV12" s="18">
        <f>IF('Input Data'!AV24&gt;0,'Input Data'!AV12/'Input Data'!AV24,"")</f>
        <v>0.1407996380113358</v>
      </c>
      <c r="AW12" s="18">
        <f>IF('Input Data'!AW24&gt;0,'Input Data'!AW12/'Input Data'!AW24,"")</f>
        <v>0.14000921637464314</v>
      </c>
      <c r="AX12" s="18">
        <f>IF('Input Data'!AX24&gt;0,'Input Data'!AX12/'Input Data'!AX24,"")</f>
        <v>0.1314760791778322</v>
      </c>
      <c r="AY12" s="18">
        <f>IF('Input Data'!AY24&gt;0,'Input Data'!AY12/'Input Data'!AY24,"")</f>
        <v>0.12069207388356325</v>
      </c>
      <c r="AZ12" s="18">
        <f>IF('Input Data'!AZ24&gt;0,'Input Data'!AZ12/'Input Data'!AZ24,"")</f>
        <v>0.115329241494279</v>
      </c>
      <c r="BA12" s="18">
        <f>IF('Input Data'!BA24&gt;0,'Input Data'!BA12/'Input Data'!BA24,"")</f>
        <v>0.12208856752524075</v>
      </c>
      <c r="BB12" s="18">
        <f>IF('Input Data'!BB24&gt;0,'Input Data'!BB12/'Input Data'!BB24,"")</f>
        <v>0.12498185091616575</v>
      </c>
      <c r="BC12" s="18">
        <f>IF('Input Data'!BC24&gt;0,'Input Data'!BC12/'Input Data'!BC24,"")</f>
        <v>0.12853728120903693</v>
      </c>
      <c r="BD12" s="18">
        <f>IF('Input Data'!BD24&gt;0,'Input Data'!BD12/'Input Data'!BD24,"")</f>
        <v>0.09807122495120135</v>
      </c>
      <c r="BE12" s="18">
        <f>IF('Input Data'!BE24&gt;0,'Input Data'!BE12/'Input Data'!BE24,"")</f>
        <v>0.11038334381401256</v>
      </c>
      <c r="BF12" s="18">
        <f>IF('Input Data'!BF24&gt;0,'Input Data'!BF12/'Input Data'!BF24,"")</f>
        <v>0.11879851166762231</v>
      </c>
      <c r="BG12" s="18">
        <f>IF('Input Data'!BG24&gt;0,'Input Data'!BG12/'Input Data'!BG24,"")</f>
        <v>0.1259906037360979</v>
      </c>
      <c r="BH12" s="18">
        <f>IF('Input Data'!BH24&gt;0,'Input Data'!BH12/'Input Data'!BH24,"")</f>
        <v>0.15887522202968293</v>
      </c>
      <c r="BI12" s="18">
        <f>IF('Input Data'!BI24&gt;0,'Input Data'!BI12/'Input Data'!BI24,"")</f>
        <v>0.16212718103460316</v>
      </c>
      <c r="BJ12" s="18">
        <f>IF('Input Data'!BJ24&gt;0,'Input Data'!BJ12/'Input Data'!BJ24,"")</f>
        <v>0.15887148879995164</v>
      </c>
      <c r="BK12" s="18">
        <f>IF('Input Data'!BK24&gt;0,'Input Data'!BK12/'Input Data'!BK24,"")</f>
        <v>0.07743631099165674</v>
      </c>
      <c r="BL12" s="18">
        <f>IF('Input Data'!BL24&gt;0,'Input Data'!BL12/'Input Data'!BL24,"")</f>
        <v>0.08122692360654991</v>
      </c>
      <c r="BM12" s="18">
        <f>IF('Input Data'!BM24&gt;0,'Input Data'!BM12/'Input Data'!BM24,"")</f>
        <v>0.08650315073122375</v>
      </c>
      <c r="BN12" s="18">
        <f>IF('Input Data'!BN24&gt;0,'Input Data'!BN12/'Input Data'!BN24,"")</f>
        <v>0.09673984907393897</v>
      </c>
      <c r="BO12" s="18">
        <f>IF('Input Data'!BQ24&gt;0,'Input Data'!BQ12/'Input Data'!BQ24,"")</f>
        <v>0.19891196076928971</v>
      </c>
      <c r="BP12" s="18">
        <f>IF('Input Data'!BR24&gt;0,'Input Data'!BR12/'Input Data'!BR24,"")</f>
        <v>0.19686771938907585</v>
      </c>
      <c r="BQ12" s="18">
        <f>IF('Input Data'!BS24&gt;0,'Input Data'!BS12/'Input Data'!BS24,"")</f>
        <v>0.0334831941768358</v>
      </c>
      <c r="BR12" s="18">
        <f>IF('Input Data'!BT24&gt;0,'Input Data'!BT12/'Input Data'!BT24,"")</f>
        <v>0.09185504996604249</v>
      </c>
      <c r="BS12" s="18">
        <f>IF('Input Data'!BU24&gt;0,'Input Data'!BU12/'Input Data'!BU24,"")</f>
        <v>0.12721873968987132</v>
      </c>
      <c r="BT12" s="18">
        <f>IF('Input Data'!BV24&gt;0,'Input Data'!BV12/'Input Data'!BV24,"")</f>
        <v>0.013711731378969801</v>
      </c>
      <c r="BU12" s="18">
        <f>IF('Input Data'!BW24&gt;0,'Input Data'!BW12/'Input Data'!BW24,"")</f>
        <v>0.007517922883162178</v>
      </c>
      <c r="BV12" s="18">
        <f>IF('Input Data'!BX24&gt;0,'Input Data'!BX12/'Input Data'!BX24,"")</f>
        <v>0.09091657067632054</v>
      </c>
      <c r="BW12" s="18">
        <f>IF('Input Data'!BY24&gt;0,'Input Data'!BY12/'Input Data'!BY24,"")</f>
        <v>0.11214721901303847</v>
      </c>
      <c r="BX12" s="18">
        <f>IF('Input Data'!BZ24&gt;0,'Input Data'!BZ12/'Input Data'!BZ24,"")</f>
        <v>0.12274906766116143</v>
      </c>
      <c r="BY12" s="18">
        <f>IF('Input Data'!CA24&gt;0,'Input Data'!CA12/'Input Data'!CA24,"")</f>
        <v>0.14355354373080942</v>
      </c>
      <c r="BZ12" s="18">
        <f>IF('Input Data'!CB24&gt;0,'Input Data'!CB12/'Input Data'!CB24,"")</f>
        <v>0.11403594691218961</v>
      </c>
      <c r="CA12" s="18">
        <f>IF('Input Data'!CC24&gt;0,'Input Data'!CC12/'Input Data'!CC24,"")</f>
        <v>0.08867900060516988</v>
      </c>
      <c r="CB12" s="18">
        <f>IF('Input Data'!CD24&gt;0,'Input Data'!CD12/'Input Data'!CD24,"")</f>
        <v>0.1168038675434</v>
      </c>
      <c r="CC12" s="18">
        <f>IF('Input Data'!CE24&gt;0,'Input Data'!CE12/'Input Data'!CE24,"")</f>
        <v>0.034447674418604655</v>
      </c>
      <c r="CD12" s="18">
        <f>IF('Input Data'!CF24&gt;0,'Input Data'!CF12/'Input Data'!CF24,"")</f>
        <v>0.07188277305750523</v>
      </c>
      <c r="CE12" s="18">
        <f>IF('Input Data'!CG24&gt;0,'Input Data'!CG12/'Input Data'!CG24,"")</f>
        <v>0.08438117052365532</v>
      </c>
      <c r="CF12" s="18">
        <f>IF('Input Data'!CH24&gt;0,'Input Data'!CH12/'Input Data'!CH24,"")</f>
        <v>0.07594448368340434</v>
      </c>
      <c r="CG12" s="18">
        <f>IF('Input Data'!CI24&gt;0,'Input Data'!CI12/'Input Data'!CI24,"")</f>
        <v>0.06860131420283778</v>
      </c>
      <c r="CH12" s="18">
        <f>IF('Input Data'!CJ24&gt;0,'Input Data'!CJ12/'Input Data'!CJ24,"")</f>
        <v>0.08339710427598948</v>
      </c>
      <c r="CI12" s="18">
        <f>IF('Input Data'!CK24&gt;0,'Input Data'!CK12/'Input Data'!CK24,"")</f>
        <v>0.12706972433100455</v>
      </c>
      <c r="CJ12" s="18"/>
      <c r="CK12" s="18"/>
      <c r="CL12" s="18"/>
      <c r="CM12" s="18"/>
      <c r="CN12" s="18"/>
      <c r="CO12" s="18"/>
      <c r="CP12" s="18"/>
      <c r="CQ12" s="18"/>
      <c r="CR12" s="18"/>
      <c r="CS12" s="18"/>
      <c r="CT12" s="18"/>
      <c r="CU12" s="18"/>
      <c r="CV12" s="18"/>
      <c r="CW12" s="18"/>
      <c r="CX12" s="18"/>
      <c r="CY12" s="18"/>
      <c r="CZ12" s="18"/>
      <c r="DA12" s="18"/>
      <c r="DB12" s="18"/>
      <c r="DC12" s="18"/>
      <c r="DD12" s="18"/>
      <c r="DE12" s="18"/>
      <c r="DF12" s="18"/>
      <c r="DG12" s="18"/>
      <c r="DH12" s="18"/>
      <c r="DI12" s="18"/>
      <c r="DJ12" s="18"/>
      <c r="DK12" s="18"/>
      <c r="DL12" s="18"/>
      <c r="DM12" s="18"/>
      <c r="DN12" s="18"/>
      <c r="DO12" s="18"/>
      <c r="DP12" s="18"/>
      <c r="DQ12" s="18"/>
      <c r="DR12" s="18"/>
      <c r="DS12" s="18"/>
      <c r="DT12" s="18"/>
      <c r="DU12" s="18"/>
      <c r="DV12" s="18"/>
      <c r="DW12" s="18"/>
      <c r="DX12" s="18"/>
      <c r="DY12" s="18"/>
      <c r="DZ12" s="18"/>
      <c r="EA12" s="18"/>
      <c r="EB12" s="18"/>
      <c r="EC12" s="18"/>
      <c r="ED12" s="18"/>
      <c r="EE12" s="18"/>
      <c r="EF12" s="18"/>
      <c r="EG12" s="18"/>
      <c r="EH12" s="18"/>
      <c r="EI12" s="18"/>
      <c r="EJ12" s="18"/>
      <c r="EK12" s="18"/>
      <c r="EL12" s="18"/>
      <c r="EM12" s="18"/>
      <c r="EN12" s="18"/>
      <c r="EO12" s="18"/>
      <c r="EP12" s="18"/>
      <c r="EQ12" s="18"/>
      <c r="ER12" s="18"/>
      <c r="ES12" s="18"/>
      <c r="ET12" s="18"/>
      <c r="EU12" s="18"/>
      <c r="EV12" s="18"/>
      <c r="EW12" s="18"/>
      <c r="EX12" s="18"/>
      <c r="EY12" s="18"/>
      <c r="EZ12" s="18"/>
      <c r="FA12" s="18"/>
      <c r="FB12" s="18"/>
      <c r="FC12" s="18"/>
      <c r="FD12" s="18"/>
      <c r="FE12" s="18"/>
      <c r="FF12" s="18"/>
      <c r="FG12" s="18"/>
    </row>
    <row r="13" spans="1:163" s="4" customFormat="1" ht="12.75" customHeight="1">
      <c r="A13" s="24" t="s">
        <v>331</v>
      </c>
      <c r="B13" s="126" t="s">
        <v>118</v>
      </c>
      <c r="C13" s="29" t="s">
        <v>430</v>
      </c>
      <c r="D13" s="29"/>
      <c r="E13" s="18">
        <f>IF('Output Results'!E57=0,"",('Input Data'!E34/'Output Results'!E57)-1)</f>
        <v>0.4437837343335467</v>
      </c>
      <c r="F13" s="18">
        <f>IF('Output Results'!F57=0,"",('Input Data'!F34/'Output Results'!F57)-1)</f>
        <v>0.056742869908407156</v>
      </c>
      <c r="G13" s="18">
        <f>IF('Output Results'!G57=0,"",('Input Data'!G34/'Output Results'!G57)-1)</f>
        <v>0.620252613240418</v>
      </c>
      <c r="H13" s="18">
        <f>IF('Output Results'!H57=0,"",('Input Data'!H34/'Output Results'!H57)-1)</f>
        <v>0.7771524106869332</v>
      </c>
      <c r="I13" s="18">
        <f>IF('Output Results'!I57=0,"",('Input Data'!I34/'Output Results'!I57)-1)</f>
        <v>-0.10122621229307538</v>
      </c>
      <c r="J13" s="18">
        <f>IF('Output Results'!J57=0,"",('Input Data'!J34/'Output Results'!J57)-1)</f>
        <v>0.7775138539951194</v>
      </c>
      <c r="K13" s="18">
        <f>IF('Output Results'!K57=0,"",('Input Data'!K34/'Output Results'!K57)-1)</f>
        <v>0.15134946486738032</v>
      </c>
      <c r="L13" s="18">
        <f>IF('Output Results'!L57=0,"",('Input Data'!L34/'Output Results'!L57)-1)</f>
        <v>0.5389799635701273</v>
      </c>
      <c r="M13" s="18">
        <f>IF('Output Results'!M57=0,"",('Input Data'!M34/'Output Results'!M57)-1)</f>
        <v>0.38764440943943845</v>
      </c>
      <c r="N13" s="18">
        <f>IF('Output Results'!N57=0,"",('Input Data'!N34/'Output Results'!N57)-1)</f>
        <v>0.37292412446491596</v>
      </c>
      <c r="O13" s="18">
        <f>IF('Output Results'!O57=0,"",('Input Data'!O34/'Output Results'!O57)-1)</f>
        <v>0.22065929452396604</v>
      </c>
      <c r="P13" s="18">
        <f>IF('Output Results'!P57=0,"",('Input Data'!P34/'Output Results'!P57)-1)</f>
        <v>1.6967988201613604</v>
      </c>
      <c r="Q13" s="18">
        <f>IF('Output Results'!Q57=0,"",('Input Data'!Q34/'Output Results'!Q57)-1)</f>
        <v>2.007637574254194</v>
      </c>
      <c r="R13" s="18">
        <f>IF('Output Results'!R57=0,"",('Input Data'!R34/'Output Results'!R57)-1)</f>
        <v>0.5363245727990407</v>
      </c>
      <c r="S13" s="18">
        <f>IF('Output Results'!S57=0,"",('Input Data'!S34/'Output Results'!S57)-1)</f>
        <v>0.3639856557377048</v>
      </c>
      <c r="T13" s="18">
        <f>IF('Output Results'!T57=0,"",('Input Data'!T34/'Output Results'!T57)-1)</f>
        <v>-0.206825113655982</v>
      </c>
      <c r="U13" s="18">
        <f>IF('Output Results'!U57=0,"",('Input Data'!U34/'Output Results'!U57)-1)</f>
        <v>-0.0356365477094408</v>
      </c>
      <c r="V13" s="18">
        <f>IF('Output Results'!V57=0,"",('Input Data'!V34/'Output Results'!V57)-1)</f>
        <v>-0.2315007925252357</v>
      </c>
      <c r="W13" s="18">
        <f>IF('Output Results'!W57=0,"",('Input Data'!W34/'Output Results'!W57)-1)</f>
        <v>0.08223201174743022</v>
      </c>
      <c r="X13" s="18">
        <f>IF('Output Results'!X57=0,"",('Input Data'!X34/'Output Results'!X57)-1)</f>
        <v>0.18567870600410896</v>
      </c>
      <c r="Y13" s="18">
        <f>IF('Output Results'!Y57=0,"",('Input Data'!Y34/'Output Results'!Y57)-1)</f>
        <v>0.16866126683654903</v>
      </c>
      <c r="Z13" s="18">
        <f>IF('Output Results'!Z57=0,"",('Input Data'!Z34/'Output Results'!Z57)-1)</f>
        <v>0.7926373821803308</v>
      </c>
      <c r="AA13" s="18">
        <f>IF('Output Results'!AA57=0,"",('Input Data'!AA34/'Output Results'!AA57)-1)</f>
        <v>0.24917273507549287</v>
      </c>
      <c r="AB13" s="18">
        <f>IF('Output Results'!AB57=0,"",('Input Data'!AB34/'Output Results'!AB57)-1)</f>
        <v>-0.2840866279268891</v>
      </c>
      <c r="AC13" s="18">
        <f>IF('Output Results'!AC57=0,"",('Input Data'!AC34/'Output Results'!AC57)-1)</f>
        <v>-0.2370684835055603</v>
      </c>
      <c r="AD13" s="18">
        <f>IF('Output Results'!AD57=0,"",('Input Data'!AD34/'Output Results'!AD57)-1)</f>
        <v>1.3733043437160282</v>
      </c>
      <c r="AE13" s="18">
        <f>IF('Output Results'!AE57=0,"",('Input Data'!AE34/'Output Results'!AE57)-1)</f>
        <v>0.4106295644757183</v>
      </c>
      <c r="AF13" s="18">
        <f>IF('Output Results'!AF57=0,"",('Input Data'!AF34/'Output Results'!AF57)-1)</f>
        <v>1.1203417560443554</v>
      </c>
      <c r="AG13" s="18">
        <f>IF('Output Results'!AG57=0,"",('Input Data'!AG34/'Output Results'!AG57)-1)</f>
        <v>0.9019532557544254</v>
      </c>
      <c r="AH13" s="18">
        <f>IF('Output Results'!AH57=0,"",('Input Data'!AH34/'Output Results'!AH57)-1)</f>
        <v>-0.5261612783351914</v>
      </c>
      <c r="AI13" s="18">
        <f>IF('Output Results'!AI57=0,"",('Input Data'!AI34/'Output Results'!AI57)-1)</f>
        <v>0.29467978890315205</v>
      </c>
      <c r="AJ13" s="18">
        <f>IF('Output Results'!AJ57=0,"",('Input Data'!AJ34/'Output Results'!AJ57)-1)</f>
        <v>-0.7668581716131424</v>
      </c>
      <c r="AK13" s="18">
        <f>IF('Output Results'!AK57=0,"",('Input Data'!AK34/'Output Results'!AK57)-1)</f>
        <v>0.07730622919638619</v>
      </c>
      <c r="AL13" s="18">
        <f>IF('Output Results'!AL57=0,"",('Input Data'!AL34/'Output Results'!AL57)-1)</f>
        <v>-0.5615127987846308</v>
      </c>
      <c r="AM13" s="18">
        <f>IF('Output Results'!AM57=0,"",('Input Data'!AM34/'Output Results'!AM57)-1)</f>
        <v>0.48519505404029806</v>
      </c>
      <c r="AN13" s="18">
        <f>IF('Output Results'!AN57=0,"",('Input Data'!AN34/'Output Results'!AN57)-1)</f>
        <v>0.632882882882883</v>
      </c>
      <c r="AO13" s="18">
        <f>IF('Output Results'!AO57=0,"",('Input Data'!AO34/'Output Results'!AO57)-1)</f>
        <v>0.45244760682763707</v>
      </c>
      <c r="AP13" s="18">
        <f>IF('Output Results'!AP57=0,"",('Input Data'!AP34/'Output Results'!AP57)-1)</f>
        <v>0.4213420204422842</v>
      </c>
      <c r="AQ13" s="18">
        <f>IF('Output Results'!AQ57=0,"",('Input Data'!AQ34/'Output Results'!AQ57)-1)</f>
        <v>0.3146519891311921</v>
      </c>
      <c r="AR13" s="18">
        <f>IF('Output Results'!AR57=0,"",('Input Data'!AR34/'Output Results'!AR57)-1)</f>
        <v>0.9288880685700223</v>
      </c>
      <c r="AS13" s="18">
        <f>IF('Output Results'!AS57=0,"",('Input Data'!AS34/'Output Results'!AS57)-1)</f>
        <v>0.7685149076470379</v>
      </c>
      <c r="AT13" s="18">
        <f>IF('Output Results'!AT57=0,"",('Input Data'!AT34/'Output Results'!AT57)-1)</f>
        <v>0.1853647292316416</v>
      </c>
      <c r="AU13" s="18">
        <f>IF('Output Results'!AU57=0,"",('Input Data'!AU34/'Output Results'!AU57)-1)</f>
        <v>0.3086904017172647</v>
      </c>
      <c r="AV13" s="18">
        <f>IF('Output Results'!AV57=0,"",('Input Data'!AV34/'Output Results'!AV57)-1)</f>
        <v>0.3887060998067522</v>
      </c>
      <c r="AW13" s="18">
        <f>IF('Output Results'!AW57=0,"",('Input Data'!AW34/'Output Results'!AW57)-1)</f>
        <v>0.09199784622118545</v>
      </c>
      <c r="AX13" s="18">
        <f>IF('Output Results'!AX57=0,"",('Input Data'!AX34/'Output Results'!AX57)-1)</f>
        <v>0.1660972514701724</v>
      </c>
      <c r="AY13" s="18">
        <f>IF('Output Results'!AY57=0,"",('Input Data'!AY34/'Output Results'!AY57)-1)</f>
        <v>0.08330104610616029</v>
      </c>
      <c r="AZ13" s="18">
        <f>IF('Output Results'!AZ57=0,"",('Input Data'!AZ34/'Output Results'!AZ57)-1)</f>
        <v>0.9589356110381078</v>
      </c>
      <c r="BA13" s="18">
        <f>IF('Output Results'!BA57=0,"",('Input Data'!BA34/'Output Results'!BA57)-1)</f>
        <v>0.31058951965065495</v>
      </c>
      <c r="BB13" s="18">
        <f>IF('Output Results'!BB57=0,"",('Input Data'!BB34/'Output Results'!BB57)-1)</f>
        <v>0.52067843866171</v>
      </c>
      <c r="BC13" s="18">
        <f>IF('Output Results'!BC57=0,"",('Input Data'!BC34/'Output Results'!BC57)-1)</f>
        <v>0.38052389522095575</v>
      </c>
      <c r="BD13" s="18">
        <f>IF('Output Results'!BD57=0,"",('Input Data'!BD34/'Output Results'!BD57)-1)</f>
        <v>0.9862896008591375</v>
      </c>
      <c r="BE13" s="18">
        <f>IF('Output Results'!BE57=0,"",('Input Data'!BE34/'Output Results'!BE57)-1)</f>
        <v>1.380478312369564</v>
      </c>
      <c r="BF13" s="18">
        <f>IF('Output Results'!BF57=0,"",('Input Data'!BF34/'Output Results'!BF57)-1)</f>
        <v>1.066527371500209</v>
      </c>
      <c r="BG13" s="18">
        <f>IF('Output Results'!BG57=0,"",('Input Data'!BG34/'Output Results'!BG57)-1)</f>
        <v>0.7318665520512215</v>
      </c>
      <c r="BH13" s="18">
        <f>IF('Output Results'!BH57=0,"",('Input Data'!BH34/'Output Results'!BH57)-1)</f>
        <v>0.5105026571722646</v>
      </c>
      <c r="BI13" s="18">
        <f>IF('Output Results'!BI57=0,"",('Input Data'!BI34/'Output Results'!BI57)-1)</f>
        <v>0.5982482519139551</v>
      </c>
      <c r="BJ13" s="18">
        <f>IF('Output Results'!BJ57=0,"",('Input Data'!BJ34/'Output Results'!BJ57)-1)</f>
        <v>0.5334347616191466</v>
      </c>
      <c r="BK13" s="18">
        <f>IF('Output Results'!BK57=0,"",('Input Data'!BK34/'Output Results'!BK57)-1)</f>
        <v>-0.24600614902339035</v>
      </c>
      <c r="BL13" s="18">
        <f>IF('Output Results'!BL57=0,"",('Input Data'!BL34/'Output Results'!BL57)-1)</f>
        <v>0.27491706507951985</v>
      </c>
      <c r="BM13" s="18">
        <f>IF('Output Results'!BM57=0,"",('Input Data'!BM34/'Output Results'!BM57)-1)</f>
        <v>0.6868924036088604</v>
      </c>
      <c r="BN13" s="18">
        <f>IF('Output Results'!BN57=0,"",('Input Data'!BN34/'Output Results'!BN57)-1)</f>
        <v>0.6348599223474733</v>
      </c>
      <c r="BO13" s="18">
        <f>IF('Output Results'!BO57=0,"",('Input Data'!BQ34/'Output Results'!BO57)-1)</f>
        <v>0.1377760657421674</v>
      </c>
      <c r="BP13" s="18">
        <f>IF('Output Results'!BP57=0,"",('Input Data'!BR34/'Output Results'!BP57)-1)</f>
        <v>0.0808678500986193</v>
      </c>
      <c r="BQ13" s="18">
        <f>IF('Output Results'!BQ57=0,"",('Input Data'!BS34/'Output Results'!BQ57)-1)</f>
        <v>1.9956521739130433</v>
      </c>
      <c r="BR13" s="18">
        <f>IF('Output Results'!BR57=0,"",('Input Data'!BT34/'Output Results'!BR57)-1)</f>
        <v>0.43825367485256583</v>
      </c>
      <c r="BS13" s="18">
        <f>IF('Output Results'!BS57=0,"",('Input Data'!BU34/'Output Results'!BS57)-1)</f>
        <v>-0.2669166932652409</v>
      </c>
      <c r="BT13" s="18">
        <f>IF('Output Results'!BT57=0,"",('Input Data'!BV34/'Output Results'!BT57)-1)</f>
        <v>2.9049785190801116</v>
      </c>
      <c r="BU13" s="18">
        <f>IF('Output Results'!BU57=0,"",('Input Data'!BW34/'Output Results'!BU57)-1)</f>
        <v>13.63917525773196</v>
      </c>
      <c r="BV13" s="18">
        <f>IF('Output Results'!BV57=0,"",('Input Data'!BX34/'Output Results'!BV57)-1)</f>
        <v>0.5013574660633484</v>
      </c>
      <c r="BW13" s="18">
        <f>IF('Output Results'!BW57=0,"",('Input Data'!BY34/'Output Results'!BW57)-1)</f>
        <v>0.7409860191317144</v>
      </c>
      <c r="BX13" s="18">
        <f>IF('Output Results'!BX57=0,"",('Input Data'!BZ34/'Output Results'!BX57)-1)</f>
        <v>0.4936342592592593</v>
      </c>
      <c r="BY13" s="18">
        <f>IF('Output Results'!BY57=0,"",('Input Data'!CA34/'Output Results'!BY57)-1)</f>
        <v>0.42998897464167585</v>
      </c>
      <c r="BZ13" s="18">
        <f>IF('Output Results'!BZ57=0,"",('Input Data'!CB34/'Output Results'!BZ57)-1)</f>
        <v>0.27399613485076224</v>
      </c>
      <c r="CA13" s="18">
        <f>IF('Output Results'!CA57=0,"",('Input Data'!CC34/'Output Results'!CA57)-1)</f>
        <v>-0.13794784304167684</v>
      </c>
      <c r="CB13" s="18">
        <f>IF('Output Results'!CB57=0,"",('Input Data'!CD34/'Output Results'!CB57)-1)</f>
        <v>-0.09319826338639647</v>
      </c>
      <c r="CC13" s="18">
        <f>IF('Output Results'!CC57=0,"",('Input Data'!CE34/'Output Results'!CC57)-1)</f>
        <v>2.763713080168776</v>
      </c>
      <c r="CD13" s="18">
        <f>IF('Output Results'!CD57=0,"",('Input Data'!CF34/'Output Results'!CD57)-1)</f>
        <v>-1.1155269288748801</v>
      </c>
      <c r="CE13" s="18">
        <f>IF('Output Results'!CE57=0,"",('Input Data'!CG34/'Output Results'!CE57)-1)</f>
        <v>-1.694435344222399</v>
      </c>
      <c r="CF13" s="18">
        <f>IF('Output Results'!CF57=0,"",('Input Data'!CH34/'Output Results'!CF57)-1)</f>
        <v>-1.427969820862534</v>
      </c>
      <c r="CG13" s="18">
        <f>IF('Output Results'!CG57=0,"",('Input Data'!CI34/'Output Results'!CG57)-1)</f>
        <v>-1.1721345546917097</v>
      </c>
      <c r="CH13" s="18">
        <f>IF('Output Results'!CH57=0,"",('Input Data'!CJ34/'Output Results'!CH57)-1)</f>
        <v>-0.6976492932235995</v>
      </c>
      <c r="CI13" s="18">
        <f>IF('Output Results'!CI57=0,"",('Input Data'!CK34/'Output Results'!CI57)-1)</f>
        <v>-0.5848010817382243</v>
      </c>
      <c r="CJ13" s="18"/>
      <c r="CK13" s="18"/>
      <c r="CL13" s="18"/>
      <c r="CM13" s="18"/>
      <c r="CN13" s="18"/>
      <c r="CO13" s="18"/>
      <c r="CP13" s="18"/>
      <c r="CQ13" s="18"/>
      <c r="CR13" s="18"/>
      <c r="CS13" s="18"/>
      <c r="CT13" s="18"/>
      <c r="CU13" s="18"/>
      <c r="CV13" s="18"/>
      <c r="CW13" s="18"/>
      <c r="CX13" s="18"/>
      <c r="CY13" s="18"/>
      <c r="CZ13" s="18"/>
      <c r="DA13" s="18"/>
      <c r="DB13" s="18"/>
      <c r="DC13" s="18"/>
      <c r="DD13" s="18"/>
      <c r="DE13" s="18"/>
      <c r="DF13" s="18"/>
      <c r="DG13" s="18"/>
      <c r="DH13" s="18"/>
      <c r="DI13" s="18"/>
      <c r="DJ13" s="18"/>
      <c r="DK13" s="18"/>
      <c r="DL13" s="18"/>
      <c r="DM13" s="18"/>
      <c r="DN13" s="18"/>
      <c r="DO13" s="18"/>
      <c r="DP13" s="18"/>
      <c r="DQ13" s="18"/>
      <c r="DR13" s="18"/>
      <c r="DS13" s="18"/>
      <c r="DT13" s="18"/>
      <c r="DU13" s="18"/>
      <c r="DV13" s="18"/>
      <c r="DW13" s="18"/>
      <c r="DX13" s="18"/>
      <c r="DY13" s="18"/>
      <c r="DZ13" s="18"/>
      <c r="EA13" s="18"/>
      <c r="EB13" s="18"/>
      <c r="EC13" s="18"/>
      <c r="ED13" s="18"/>
      <c r="EE13" s="18"/>
      <c r="EF13" s="18"/>
      <c r="EG13" s="18"/>
      <c r="EH13" s="18"/>
      <c r="EI13" s="18"/>
      <c r="EJ13" s="18"/>
      <c r="EK13" s="18"/>
      <c r="EL13" s="18"/>
      <c r="EM13" s="18"/>
      <c r="EN13" s="18"/>
      <c r="EO13" s="18"/>
      <c r="EP13" s="18"/>
      <c r="EQ13" s="18"/>
      <c r="ER13" s="18"/>
      <c r="ES13" s="18"/>
      <c r="ET13" s="18"/>
      <c r="EU13" s="18"/>
      <c r="EV13" s="18"/>
      <c r="EW13" s="18"/>
      <c r="EX13" s="18"/>
      <c r="EY13" s="18"/>
      <c r="EZ13" s="18"/>
      <c r="FA13" s="18"/>
      <c r="FB13" s="18"/>
      <c r="FC13" s="18"/>
      <c r="FD13" s="18"/>
      <c r="FE13" s="18"/>
      <c r="FF13" s="18"/>
      <c r="FG13" s="18"/>
    </row>
    <row r="14" spans="1:163" s="4" customFormat="1" ht="8.25" customHeight="1">
      <c r="A14" s="24" t="s">
        <v>245</v>
      </c>
      <c r="B14" s="126" t="s">
        <v>246</v>
      </c>
      <c r="C14" s="29" t="s">
        <v>431</v>
      </c>
      <c r="D14" s="29"/>
      <c r="E14" s="12">
        <f>IF(E57=0,"NA",E57/'Input Data'!E13)</f>
        <v>0.9793925275512947</v>
      </c>
      <c r="F14" s="12">
        <f>IF(F57=0,"NA",F57/'Input Data'!F13)</f>
        <v>1.1530997767473812</v>
      </c>
      <c r="G14" s="12">
        <f>IF(G57=0,"NA",G57/'Input Data'!G13)</f>
        <v>1.6703040884620979</v>
      </c>
      <c r="H14" s="12">
        <f>IF(H57=0,"NA",H57/'Input Data'!H13)</f>
        <v>2.1393153454646865</v>
      </c>
      <c r="I14" s="12">
        <f>IF(I57=0,"NA",I57/'Input Data'!I13)</f>
        <v>3.794186729301233</v>
      </c>
      <c r="J14" s="12">
        <f>IF(J57=0,"NA",J57/'Input Data'!J13)</f>
        <v>3.190202635333098</v>
      </c>
      <c r="K14" s="12">
        <f>IF(K57=0,"NA",K57/'Input Data'!K13)</f>
        <v>0.5869980879541109</v>
      </c>
      <c r="L14" s="12">
        <f>IF(L57=0,"NA",L57/'Input Data'!L13)</f>
        <v>0.7352596511199652</v>
      </c>
      <c r="M14" s="12">
        <f>IF(M57=0,"NA",M57/'Input Data'!M13)</f>
        <v>1.0034268978273069</v>
      </c>
      <c r="N14" s="12">
        <f>IF(N57=0,"NA",N57/'Input Data'!N13)</f>
        <v>1.3110702681413897</v>
      </c>
      <c r="O14" s="12">
        <f>IF(O57=0,"NA",O57/'Input Data'!O13)</f>
        <v>1.6467541954461555</v>
      </c>
      <c r="P14" s="12">
        <f>IF(P57=0,"NA",P57/'Input Data'!P13)</f>
        <v>0.45034380371933114</v>
      </c>
      <c r="Q14" s="12">
        <f>IF(Q57=0,"NA",Q57/'Input Data'!Q13)</f>
        <v>0.5880614203454895</v>
      </c>
      <c r="R14" s="12">
        <f>IF(R57=0,"NA",R57/'Input Data'!R13)</f>
        <v>0.7482988110371644</v>
      </c>
      <c r="S14" s="12">
        <f>IF(S57=0,"NA",S57/'Input Data'!S13)</f>
        <v>0.9813976872800402</v>
      </c>
      <c r="T14" s="12">
        <f>IF(T57=0,"NA",T57/'Input Data'!T13)</f>
        <v>0.6502394851070199</v>
      </c>
      <c r="U14" s="12">
        <f>IF(U57=0,"NA",U57/'Input Data'!U13)</f>
        <v>0.729639889196676</v>
      </c>
      <c r="V14" s="12">
        <f>IF(V57=0,"NA",V57/'Input Data'!V13)</f>
        <v>0.8838341013824885</v>
      </c>
      <c r="W14" s="12">
        <f>IF(W57=0,"NA",W57/'Input Data'!W13)</f>
        <v>1.0968155351691318</v>
      </c>
      <c r="X14" s="12">
        <f>IF(X57=0,"NA",X57/'Input Data'!X13)</f>
        <v>1.2660261893283153</v>
      </c>
      <c r="Y14" s="12">
        <f>IF(Y57=0,"NA",Y57/'Input Data'!Y13)</f>
        <v>1.3835088216314904</v>
      </c>
      <c r="Z14" s="12">
        <f>IF(Z57=0,"NA",Z57/'Input Data'!Z13)</f>
        <v>1.8925013462574045</v>
      </c>
      <c r="AA14" s="12">
        <f>IF(AA57=0,"NA",AA57/'Input Data'!AA13)</f>
        <v>2.0980452115611126</v>
      </c>
      <c r="AB14" s="12">
        <f>IF(AB57=0,"NA",AB57/'Input Data'!AB13)</f>
        <v>2.0329097766173487</v>
      </c>
      <c r="AC14" s="12">
        <f>IF(AC57=0,"NA",AC57/'Input Data'!AC13)</f>
        <v>2.7895946945189016</v>
      </c>
      <c r="AD14" s="12">
        <f>IF(AD57=0,"NA",AD57/'Input Data'!AD13)</f>
        <v>0.6136020881670534</v>
      </c>
      <c r="AE14" s="12">
        <f>IF(AE57=0,"NA",AE57/'Input Data'!AE13)</f>
        <v>0.7707066557107642</v>
      </c>
      <c r="AF14" s="12">
        <f>IF(AF57=0,"NA",AF57/'Input Data'!AF13)</f>
        <v>1.02863630292507</v>
      </c>
      <c r="AG14" s="12">
        <f>IF(AG57=0,"NA",AG57/'Input Data'!AG13)</f>
        <v>1.3515628118637977</v>
      </c>
      <c r="AH14" s="12">
        <f>IF(AH57=0,"NA",AH57/'Input Data'!AH13)</f>
        <v>1.0639587753864808</v>
      </c>
      <c r="AI14" s="12">
        <f>IF(AI57=0,"NA",AI57/'Input Data'!AI13)</f>
        <v>0.9239954136299537</v>
      </c>
      <c r="AJ14" s="12">
        <f>IF(AJ57=0,"NA",AJ57/'Input Data'!AJ13)</f>
        <v>0.9955849598692622</v>
      </c>
      <c r="AK14" s="12">
        <f>IF(AK57=0,"NA",AK57/'Input Data'!AK13)</f>
        <v>1.1084172244768884</v>
      </c>
      <c r="AL14" s="12">
        <f>IF(AL57=0,"NA",AL57/'Input Data'!AL13)</f>
        <v>1.7238570262943174</v>
      </c>
      <c r="AM14" s="12">
        <f>IF(AM57=0,"NA",AM57/'Input Data'!AM13)</f>
        <v>0.6406022247794401</v>
      </c>
      <c r="AN14" s="12">
        <f>IF(AN57=0,"NA",AN57/'Input Data'!AN13)</f>
        <v>0.7811818703384968</v>
      </c>
      <c r="AO14" s="12">
        <f>IF(AO57=0,"NA",AO57/'Input Data'!AO13)</f>
        <v>0.9849494485294119</v>
      </c>
      <c r="AP14" s="12">
        <f>IF(AP57=0,"NA",AP57/'Input Data'!AP13)</f>
        <v>1.1462185870080608</v>
      </c>
      <c r="AQ14" s="12">
        <f>IF(AQ57=0,"NA",AQ57/'Input Data'!AQ13)</f>
        <v>1.4307216905901117</v>
      </c>
      <c r="AR14" s="12">
        <f>IF(AR57=0,"NA",AR57/'Input Data'!AR13)</f>
        <v>1.576134165573628</v>
      </c>
      <c r="AS14" s="12">
        <f>IF(AS57=0,"NA",AS57/'Input Data'!AS13)</f>
        <v>2.001642277494209</v>
      </c>
      <c r="AT14" s="12">
        <f>IF(AT57=0,"NA",AT57/'Input Data'!AT13)</f>
        <v>0.9340572033898307</v>
      </c>
      <c r="AU14" s="12">
        <f>IF(AU57=0,"NA",AU57/'Input Data'!AU13)</f>
        <v>0.8596283115856069</v>
      </c>
      <c r="AV14" s="12">
        <f>IF(AV57=0,"NA",AV57/'Input Data'!AV13)</f>
        <v>1.1197004125218664</v>
      </c>
      <c r="AW14" s="12">
        <f>IF(AW57=0,"NA",AW57/'Input Data'!AW13)</f>
        <v>1.3743717173017507</v>
      </c>
      <c r="AX14" s="12">
        <f>IF(AX57=0,"NA",AX57/'Input Data'!AX13)</f>
        <v>1.4376788922919859</v>
      </c>
      <c r="AY14" s="12">
        <f>IF(AY57=0,"NA",AY57/'Input Data'!AY13)</f>
        <v>1.0973639455782314</v>
      </c>
      <c r="AZ14" s="12">
        <f>IF(AZ57=0,"NA",AZ57/'Input Data'!AZ13)</f>
        <v>1.2936676583085422</v>
      </c>
      <c r="BA14" s="12">
        <f>IF(BA57=0,"NA",BA57/'Input Data'!BA13)</f>
        <v>1.5631399317406143</v>
      </c>
      <c r="BB14" s="12">
        <f>IF(BB57=0,"NA",BB57/'Input Data'!BB13)</f>
        <v>1.8802970729576234</v>
      </c>
      <c r="BC14" s="12">
        <f>IF(BC57=0,"NA",BC57/'Input Data'!BC13)</f>
        <v>2.256768953068592</v>
      </c>
      <c r="BD14" s="12">
        <f>IF(BD57=0,"NA",BD57/'Input Data'!BD13)</f>
        <v>0.4897096977771545</v>
      </c>
      <c r="BE14" s="12">
        <f>IF(BE57=0,"NA",BE57/'Input Data'!BE13)</f>
        <v>0.6181983018637656</v>
      </c>
      <c r="BF14" s="12">
        <f>IF(BF57=0,"NA",BF57/'Input Data'!BF13)</f>
        <v>0.8303405680181821</v>
      </c>
      <c r="BG14" s="12">
        <f>IF(BG57=0,"NA",BG57/'Input Data'!BG13)</f>
        <v>1.256005733485978</v>
      </c>
      <c r="BH14" s="12">
        <f>IF(BH57=0,"NA",BH57/'Input Data'!BH13)</f>
        <v>1.7806661554861514</v>
      </c>
      <c r="BI14" s="12">
        <f>IF(BI57=0,"NA",BI57/'Input Data'!BI13)</f>
        <v>2.2829617098287613</v>
      </c>
      <c r="BJ14" s="12">
        <f>IF(BJ57=0,"NA",BJ57/'Input Data'!BJ13)</f>
        <v>2.7430302665502957</v>
      </c>
      <c r="BK14" s="12">
        <f>IF(BK57=0,"NA",BK57/'Input Data'!BK13)</f>
        <v>1.2569999621111658</v>
      </c>
      <c r="BL14" s="12">
        <f>IF(BL57=0,"NA",BL57/'Input Data'!BL13)</f>
        <v>1.5270803844148104</v>
      </c>
      <c r="BM14" s="12">
        <f>IF(BM57=0,"NA",BM57/'Input Data'!BM13)</f>
        <v>1.8354483770401615</v>
      </c>
      <c r="BN14" s="12">
        <f>IF(BN57=0,"NA",BN57/'Input Data'!BN13)</f>
        <v>2.4872287340022616</v>
      </c>
      <c r="BO14" s="12">
        <f>IF(BO57=0,"NA",BO57/'Input Data'!BQ13)</f>
        <v>1.22433579625845</v>
      </c>
      <c r="BP14" s="12">
        <f>IF(BP57=0,"NA",BP57/'Input Data'!BR13)</f>
        <v>1.462265662554078</v>
      </c>
      <c r="BQ14" s="12">
        <f>IF(BQ57=0,"NA",BQ57/'Input Data'!BS13)</f>
        <v>0.5441438432420396</v>
      </c>
      <c r="BR14" s="12">
        <f>IF(BR57=0,"NA",BR57/'Input Data'!BT13)</f>
        <v>1.4921393766663602</v>
      </c>
      <c r="BS14" s="12">
        <f>IF(BS57=0,"NA",BS57/'Input Data'!BU13)</f>
        <v>0.6385407113013349</v>
      </c>
      <c r="BT14" s="12">
        <f>IF(BT57=0,"NA",BT57/'Input Data'!BV13)</f>
        <v>0.20545171339563864</v>
      </c>
      <c r="BU14" s="12">
        <f>IF(BU57=0,"NA",BU57/'Input Data'!BW13)</f>
        <v>0.048841893252769386</v>
      </c>
      <c r="BV14" s="12">
        <f>IF(BV57=0,"NA",BV57/'Input Data'!BX13)</f>
        <v>0.5494778717056191</v>
      </c>
      <c r="BW14" s="12">
        <f>IF(BW57=0,"NA",BW57/'Input Data'!BY13)</f>
        <v>0.6694581280788178</v>
      </c>
      <c r="BX14" s="12">
        <f>IF(BX57=0,"NA",BX57/'Input Data'!BZ13)</f>
        <v>0.8478900883218842</v>
      </c>
      <c r="BY14" s="12">
        <f>IF(BY57=0,"NA",BY57/'Input Data'!CA13)</f>
        <v>1.1147984267453295</v>
      </c>
      <c r="BZ14" s="12">
        <f>IF(BZ57=0,"NA",BZ57/'Input Data'!CB13)</f>
        <v>1.1350231537899098</v>
      </c>
      <c r="CA14" s="12">
        <f>IF(CA57=0,"NA",CA57/'Input Data'!CC13)</f>
        <v>0.7063177827509038</v>
      </c>
      <c r="CB14" s="12">
        <f>IF(CB57=0,"NA",CB57/'Input Data'!CD13)</f>
        <v>1.28725782414307</v>
      </c>
      <c r="CC14" s="12">
        <f>IF(CC57=0,"NA",CC57/'Input Data'!CE13)</f>
        <v>0.5415374571568468</v>
      </c>
      <c r="CD14" s="12">
        <f>IF(CD57=0,"NA",CD57/'Input Data'!CF13)</f>
        <v>1.950417641162713</v>
      </c>
      <c r="CE14" s="12">
        <f>IF(CE57=0,"NA",CE57/'Input Data'!CG13)</f>
        <v>2.761771814856463</v>
      </c>
      <c r="CF14" s="12">
        <f>IF(CF57=0,"NA",CF57/'Input Data'!CH13)</f>
        <v>2.913182299947006</v>
      </c>
      <c r="CG14" s="12">
        <f>IF(CG57=0,"NA",CG57/'Input Data'!CI13)</f>
        <v>3.4394567188678997</v>
      </c>
      <c r="CH14" s="12">
        <f>IF(CH57=0,"NA",CH57/'Input Data'!CJ13)</f>
        <v>5.040485430912338</v>
      </c>
      <c r="CI14" s="12">
        <f>IF(CI57=0,"NA",CI57/'Input Data'!CK13)</f>
        <v>4.782559684845033</v>
      </c>
      <c r="CJ14" s="12"/>
      <c r="CK14" s="12"/>
      <c r="CL14" s="12"/>
      <c r="CM14" s="12"/>
      <c r="CN14" s="12"/>
      <c r="CO14" s="12"/>
      <c r="CP14" s="12"/>
      <c r="CQ14" s="12"/>
      <c r="CR14" s="12"/>
      <c r="CS14" s="12"/>
      <c r="CT14" s="12"/>
      <c r="CU14" s="12"/>
      <c r="CV14" s="12"/>
      <c r="CW14" s="12"/>
      <c r="CX14" s="12"/>
      <c r="CY14" s="12"/>
      <c r="CZ14" s="12"/>
      <c r="DA14" s="12"/>
      <c r="DB14" s="12"/>
      <c r="DC14" s="12"/>
      <c r="DD14" s="12"/>
      <c r="DE14" s="12"/>
      <c r="DF14" s="12"/>
      <c r="DG14" s="12"/>
      <c r="DH14" s="12"/>
      <c r="DI14" s="12"/>
      <c r="DJ14" s="12"/>
      <c r="DK14" s="12"/>
      <c r="DL14" s="12"/>
      <c r="DM14" s="12"/>
      <c r="DN14" s="12"/>
      <c r="DO14" s="12"/>
      <c r="DP14" s="12"/>
      <c r="DQ14" s="12"/>
      <c r="DR14" s="12"/>
      <c r="DS14" s="12"/>
      <c r="DT14" s="12"/>
      <c r="DU14" s="12"/>
      <c r="DV14" s="12"/>
      <c r="DW14" s="12"/>
      <c r="DX14" s="12"/>
      <c r="DY14" s="12"/>
      <c r="DZ14" s="12"/>
      <c r="EA14" s="12"/>
      <c r="EB14" s="12"/>
      <c r="EC14" s="12"/>
      <c r="ED14" s="12"/>
      <c r="EE14" s="12"/>
      <c r="EF14" s="12"/>
      <c r="EG14" s="12"/>
      <c r="EH14" s="12"/>
      <c r="EI14" s="12"/>
      <c r="EJ14" s="12"/>
      <c r="EK14" s="12"/>
      <c r="EL14" s="12"/>
      <c r="EM14" s="12"/>
      <c r="EN14" s="12"/>
      <c r="EO14" s="12"/>
      <c r="EP14" s="12"/>
      <c r="EQ14" s="12"/>
      <c r="ER14" s="12"/>
      <c r="ES14" s="12"/>
      <c r="ET14" s="12"/>
      <c r="EU14" s="12"/>
      <c r="EV14" s="12"/>
      <c r="EW14" s="12"/>
      <c r="EX14" s="12"/>
      <c r="EY14" s="12"/>
      <c r="EZ14" s="12"/>
      <c r="FA14" s="12"/>
      <c r="FB14" s="12"/>
      <c r="FC14" s="12"/>
      <c r="FD14" s="12"/>
      <c r="FE14" s="12"/>
      <c r="FF14" s="12"/>
      <c r="FG14" s="12"/>
    </row>
    <row r="15" spans="1:163" s="4" customFormat="1" ht="12" customHeight="1">
      <c r="A15" s="24" t="s">
        <v>152</v>
      </c>
      <c r="B15" s="126" t="s">
        <v>244</v>
      </c>
      <c r="C15" s="29" t="s">
        <v>155</v>
      </c>
      <c r="D15" s="29"/>
      <c r="E15" s="12">
        <f>IF('Input Data'!E34=0,"",'Input Data'!E34/'Input Data'!E13)</f>
        <v>1.4140310008063792</v>
      </c>
      <c r="F15" s="12">
        <f>IF('Input Data'!F34=0,"",'Input Data'!F34/'Input Data'!F13)</f>
        <v>1.218529967370771</v>
      </c>
      <c r="G15" s="12">
        <f>IF('Input Data'!G34=0,"",'Input Data'!G34/'Input Data'!G13)</f>
        <v>2.7063145642368687</v>
      </c>
      <c r="H15" s="12">
        <f>IF('Input Data'!H34=0,"",'Input Data'!H34/'Input Data'!H13)</f>
        <v>3.801889423412117</v>
      </c>
      <c r="I15" s="12">
        <f>IF('Input Data'!I34=0,"",'Input Data'!I34/'Input Data'!I13)</f>
        <v>3.410115577961417</v>
      </c>
      <c r="J15" s="12">
        <f>IF('Input Data'!J34=0,"",'Input Data'!J34/'Input Data'!J13)</f>
        <v>5.6706293813563216</v>
      </c>
      <c r="K15" s="12">
        <f>IF('Input Data'!K34=0,"",'Input Data'!K34/'Input Data'!K13)</f>
        <v>0.6758399344441409</v>
      </c>
      <c r="L15" s="12">
        <f>IF('Input Data'!L34=0,"",'Input Data'!L34/'Input Data'!L13)</f>
        <v>1.1315498710951886</v>
      </c>
      <c r="M15" s="12">
        <f>IF('Input Data'!M34=0,"",'Input Data'!M34/'Input Data'!M13)</f>
        <v>1.392399725051221</v>
      </c>
      <c r="N15" s="12">
        <f>IF('Input Data'!N34=0,"",'Input Data'!N34/'Input Data'!N13)</f>
        <v>1.8</v>
      </c>
      <c r="O15" s="12">
        <f>IF('Input Data'!O34=0,"",'Input Data'!O34/'Input Data'!O13)</f>
        <v>2.0101258144676857</v>
      </c>
      <c r="P15" s="12">
        <f>IF('Input Data'!P34=0,"",'Input Data'!P34/'Input Data'!P13)</f>
        <v>1.2144866385372715</v>
      </c>
      <c r="Q15" s="12">
        <f>IF('Input Data'!Q34=0,"",'Input Data'!Q34/'Input Data'!Q13)</f>
        <v>1.7686756238003838</v>
      </c>
      <c r="R15" s="12">
        <f>IF('Input Data'!R34=0,"",'Input Data'!R34/'Input Data'!R13)</f>
        <v>1.149629851192702</v>
      </c>
      <c r="S15" s="12">
        <f>IF('Input Data'!S34=0,"",'Input Data'!S34/'Input Data'!S13)</f>
        <v>1.3386123680241326</v>
      </c>
      <c r="T15" s="12">
        <f>IF('Input Data'!T34=0,"",'Input Data'!T34/'Input Data'!T13)</f>
        <v>0.5157536296961533</v>
      </c>
      <c r="U15" s="12">
        <f>IF('Input Data'!U34=0,"",'Input Data'!U34/'Input Data'!U13)</f>
        <v>0.7036380424746075</v>
      </c>
      <c r="V15" s="12">
        <f>IF('Input Data'!V34=0,"",'Input Data'!V34/'Input Data'!V13)</f>
        <v>0.6792258064516129</v>
      </c>
      <c r="W15" s="12">
        <f>IF('Input Data'!W34=0,"",'Input Data'!W34/'Input Data'!W13)</f>
        <v>1.1870088831419237</v>
      </c>
      <c r="X15" s="12">
        <f>IF('Input Data'!X34=0,"",'Input Data'!X34/'Input Data'!X13)</f>
        <v>1.50110029393011</v>
      </c>
      <c r="Y15" s="12">
        <f>IF('Input Data'!Y34=0,"",'Input Data'!Y34/'Input Data'!Y13)</f>
        <v>1.6168531721673987</v>
      </c>
      <c r="Z15" s="12">
        <f>IF('Input Data'!Z34=0,"",'Input Data'!Z34/'Input Data'!Z13)</f>
        <v>3.392568659127625</v>
      </c>
      <c r="AA15" s="12">
        <f>IF('Input Data'!AA34=0,"",'Input Data'!AA34/'Input Data'!AA13)</f>
        <v>2.620820875237836</v>
      </c>
      <c r="AB15" s="12">
        <f>IF('Input Data'!AB34=0,"",'Input Data'!AB34/'Input Data'!AB13)</f>
        <v>1.4553872932985206</v>
      </c>
      <c r="AC15" s="12">
        <f>IF('Input Data'!AC34=0,"",'Input Data'!AC34/'Input Data'!AC13)</f>
        <v>2.128269710694149</v>
      </c>
      <c r="AD15" s="12">
        <f>IF('Input Data'!AD34=0,"",'Input Data'!AD34/'Input Data'!AD13)</f>
        <v>1.456264501160093</v>
      </c>
      <c r="AE15" s="12">
        <f>IF('Input Data'!AE34=0,"",'Input Data'!AE34/'Input Data'!AE13)</f>
        <v>1.0871815940838128</v>
      </c>
      <c r="AF15" s="12">
        <f>IF('Input Data'!AF34=0,"",'Input Data'!AF34/'Input Data'!AF13)</f>
        <v>2.181060504875117</v>
      </c>
      <c r="AG15" s="12">
        <f>IF('Input Data'!AG34=0,"",'Input Data'!AG34/'Input Data'!AG13)</f>
        <v>2.570609290380956</v>
      </c>
      <c r="AH15" s="12">
        <f>IF('Input Data'!AH34=0,"",'Input Data'!AH34/'Input Data'!AH13)</f>
        <v>0.5041448660331853</v>
      </c>
      <c r="AI15" s="12">
        <f>IF('Input Data'!AI34=0,"",'Input Data'!AI34/'Input Data'!AI13)</f>
        <v>1.1962781870659094</v>
      </c>
      <c r="AJ15" s="12">
        <f>IF('Input Data'!AJ34=0,"",'Input Data'!AJ34/'Input Data'!AJ13)</f>
        <v>0.23211249785837604</v>
      </c>
      <c r="AK15" s="12">
        <f>IF('Input Data'!AK34=0,"",'Input Data'!AK34/'Input Data'!AK13)</f>
        <v>1.1941047804775209</v>
      </c>
      <c r="AL15" s="12">
        <f>IF('Input Data'!AL34=0,"",'Input Data'!AL34/'Input Data'!AL13)</f>
        <v>0.7558892427552443</v>
      </c>
      <c r="AM15" s="12">
        <f>IF('Input Data'!AM34=0,"",'Input Data'!AM34/'Input Data'!AM13)</f>
        <v>0.9514192558496356</v>
      </c>
      <c r="AN15" s="12">
        <f>IF('Input Data'!AN34=0,"",'Input Data'!AN34/'Input Data'!AN13)</f>
        <v>1.2755785044941672</v>
      </c>
      <c r="AO15" s="12">
        <f>IF('Input Data'!AO34=0,"",'Input Data'!AO34/'Input Data'!AO13)</f>
        <v>1.4305874693627452</v>
      </c>
      <c r="AP15" s="12">
        <f>IF('Input Data'!AP34=0,"",'Input Data'!AP34/'Input Data'!AP13)</f>
        <v>1.6291686423265372</v>
      </c>
      <c r="AQ15" s="12">
        <f>IF('Input Data'!AQ34=0,"",'Input Data'!AQ34/'Input Data'!AQ13)</f>
        <v>1.8809011164274325</v>
      </c>
      <c r="AR15" s="12">
        <f>IF('Input Data'!AR34=0,"",'Input Data'!AR34/'Input Data'!AR13)</f>
        <v>3.040186386440539</v>
      </c>
      <c r="AS15" s="12">
        <f>IF('Input Data'!AS34=0,"",'Input Data'!AS34/'Input Data'!AS13)</f>
        <v>3.5399342075250777</v>
      </c>
      <c r="AT15" s="12">
        <f>IF('Input Data'!AT34=0,"",'Input Data'!AT34/'Input Data'!AT13)</f>
        <v>1.107198463983051</v>
      </c>
      <c r="AU15" s="12">
        <f>IF('Input Data'!AU34=0,"",'Input Data'!AU34/'Input Data'!AU13)</f>
        <v>1.124987320416502</v>
      </c>
      <c r="AV15" s="12">
        <f>IF('Input Data'!AV34=0,"",'Input Data'!AV34/'Input Data'!AV13)</f>
        <v>1.5549347928252526</v>
      </c>
      <c r="AW15" s="12">
        <f>IF('Input Data'!AW34=0,"",'Input Data'!AW34/'Input Data'!AW13)</f>
        <v>1.5008109552008237</v>
      </c>
      <c r="AX15" s="12">
        <f>IF('Input Data'!AX34=0,"",'Input Data'!AX34/'Input Data'!AX13)</f>
        <v>1.6764734047983667</v>
      </c>
      <c r="AY15" s="12">
        <f>IF('Input Data'!AY34=0,"",'Input Data'!AY34/'Input Data'!AY13)</f>
        <v>1.1887755102040816</v>
      </c>
      <c r="AZ15" s="12">
        <f>IF('Input Data'!AZ34=0,"",'Input Data'!AZ34/'Input Data'!AZ13)</f>
        <v>2.5342116447088823</v>
      </c>
      <c r="BA15" s="12">
        <f>IF('Input Data'!BA34=0,"",'Input Data'!BA34/'Input Data'!BA13)</f>
        <v>2.0486348122866893</v>
      </c>
      <c r="BB15" s="12">
        <f>IF('Input Data'!BB34=0,"",'Input Data'!BB34/'Input Data'!BB13)</f>
        <v>2.859327217125382</v>
      </c>
      <c r="BC15" s="12">
        <f>IF('Input Data'!BC34=0,"",'Input Data'!BC34/'Input Data'!BC13)</f>
        <v>3.115523465703971</v>
      </c>
      <c r="BD15" s="12">
        <f>IF('Input Data'!BD34=0,"",'Input Data'!BD34/'Input Data'!BD13)</f>
        <v>0.972705280134633</v>
      </c>
      <c r="BE15" s="12">
        <f>IF('Input Data'!BE34=0,"",'Input Data'!BE34/'Input Data'!BE13)</f>
        <v>1.4716076503303868</v>
      </c>
      <c r="BF15" s="12">
        <f>IF('Input Data'!BF34=0,"",'Input Data'!BF34/'Input Data'!BF13)</f>
        <v>1.7159215114766042</v>
      </c>
      <c r="BG15" s="12">
        <f>IF('Input Data'!BG34=0,"",'Input Data'!BG34/'Input Data'!BG13)</f>
        <v>2.175234319008926</v>
      </c>
      <c r="BH15" s="12">
        <f>IF('Input Data'!BH34=0,"",'Input Data'!BH34/'Input Data'!BH13)</f>
        <v>2.689700959398553</v>
      </c>
      <c r="BI15" s="12">
        <f>IF('Input Data'!BI34=0,"",'Input Data'!BI34/'Input Data'!BI13)</f>
        <v>3.6487395619203116</v>
      </c>
      <c r="BJ15" s="12">
        <f>IF('Input Data'!BJ34=0,"",'Input Data'!BJ34/'Input Data'!BJ13)</f>
        <v>4.206257962901656</v>
      </c>
      <c r="BK15" s="12">
        <f>IF('Input Data'!BK34=0,"",'Input Data'!BK34/'Input Data'!BK13)</f>
        <v>0.9477702421096503</v>
      </c>
      <c r="BL15" s="12">
        <f>IF('Input Data'!BL34=0,"",'Input Data'!BL34/'Input Data'!BL13)</f>
        <v>1.946900841838635</v>
      </c>
      <c r="BM15" s="12">
        <f>IF('Input Data'!BM34=0,"",'Input Data'!BM34/'Input Data'!BM13)</f>
        <v>3.0962039244452595</v>
      </c>
      <c r="BN15" s="12">
        <f>IF('Input Data'!BN34=0,"",'Input Data'!BN34/'Input Data'!BN13)</f>
        <v>4.066270574931342</v>
      </c>
      <c r="BO15" s="12">
        <f>IF('Input Data'!BQ34=0,"",'Input Data'!BQ34/'Input Data'!BQ13)</f>
        <v>1.393019965414243</v>
      </c>
      <c r="BP15" s="12">
        <f>IF('Input Data'!BR34=0,"",'Input Data'!BR34/'Input Data'!BR13)</f>
        <v>1.5805159429578592</v>
      </c>
      <c r="BQ15" s="12">
        <f>IF('Input Data'!BS34=0,"",'Input Data'!BS34/'Input Data'!BS13)</f>
        <v>1.6300656869294143</v>
      </c>
      <c r="BR15" s="12">
        <f>IF('Input Data'!BT34=0,"",'Input Data'!BT34/'Input Data'!BT13)</f>
        <v>2.1460749418826097</v>
      </c>
      <c r="BS15" s="12">
        <f>IF('Input Data'!BU34=0,"",'Input Data'!BU34/'Input Data'!BU13)</f>
        <v>0.4681035361255478</v>
      </c>
      <c r="BT15" s="12">
        <f>IF('Input Data'!BV34=0,"",'Input Data'!BV34/'Input Data'!BV13)</f>
        <v>0.8022845275181725</v>
      </c>
      <c r="BU15" s="12">
        <f>IF('Input Data'!BW34=0,"",'Input Data'!BW34/'Input Data'!BW13)</f>
        <v>0.7150050352467271</v>
      </c>
      <c r="BV15" s="12">
        <f>IF('Input Data'!BX34=0,"",'Input Data'!BX34/'Input Data'!BX13)</f>
        <v>0.82496270512183</v>
      </c>
      <c r="BW15" s="12">
        <f>IF('Input Data'!BY34=0,"",'Input Data'!BY34/'Input Data'!BY13)</f>
        <v>1.1655172413793102</v>
      </c>
      <c r="BX15" s="12">
        <f>IF('Input Data'!BZ34=0,"",'Input Data'!BZ34/'Input Data'!BZ13)</f>
        <v>1.2664376840039255</v>
      </c>
      <c r="BY15" s="12">
        <f>IF('Input Data'!CA34=0,"",'Input Data'!CA34/'Input Data'!CA13)</f>
        <v>1.5941494591937069</v>
      </c>
      <c r="BZ15" s="12">
        <f>IF('Input Data'!CB34=0,"",'Input Data'!CB34/'Input Data'!CB13)</f>
        <v>1.4460151108944672</v>
      </c>
      <c r="CA15" s="12">
        <f>IF('Input Data'!CC34=0,"",'Input Data'!CC34/'Input Data'!CC13)</f>
        <v>0.6088827681184369</v>
      </c>
      <c r="CB15" s="12">
        <f>IF('Input Data'!CD34=0,"",'Input Data'!CD34/'Input Data'!CD13)</f>
        <v>1.1672876304023847</v>
      </c>
      <c r="CC15" s="12">
        <f>IF('Input Data'!CE34=0,"",'Input Data'!CE34/'Input Data'!CE13)</f>
        <v>2.038191610902562</v>
      </c>
      <c r="CD15" s="12">
        <f>IF('Input Data'!CF34=0,"",'Input Data'!CF34/'Input Data'!CF13)</f>
        <v>-0.22532576010691613</v>
      </c>
      <c r="CE15" s="12">
        <f>IF('Input Data'!CG34=0,"",'Input Data'!CG34/'Input Data'!CG13)</f>
        <v>-1.9178719609135677</v>
      </c>
      <c r="CF15" s="12">
        <f>IF('Input Data'!CH34=0,"",'Input Data'!CH34/'Input Data'!CH13)</f>
        <v>-1.2467541070482246</v>
      </c>
      <c r="CG15" s="12">
        <f>IF('Input Data'!CI34=0,"",'Input Data'!CI34/'Input Data'!CI13)</f>
        <v>-0.5920493506837347</v>
      </c>
      <c r="CH15" s="12">
        <f>IF('Input Data'!CJ34=0,"",'Input Data'!CJ34/'Input Data'!CJ13)</f>
        <v>1.5239943325324954</v>
      </c>
      <c r="CI15" s="12">
        <f>IF('Input Data'!CK34=0,"",'Input Data'!CK34/'Input Data'!CK13)</f>
        <v>1.9857136076700368</v>
      </c>
      <c r="CJ15" s="12"/>
      <c r="CK15" s="12"/>
      <c r="CL15" s="12"/>
      <c r="CM15" s="12"/>
      <c r="CN15" s="12"/>
      <c r="CO15" s="12"/>
      <c r="CP15" s="12"/>
      <c r="CQ15" s="12"/>
      <c r="CR15" s="12"/>
      <c r="CS15" s="12"/>
      <c r="CT15" s="12"/>
      <c r="CU15" s="12"/>
      <c r="CV15" s="12"/>
      <c r="CW15" s="12"/>
      <c r="CX15" s="12"/>
      <c r="CY15" s="12"/>
      <c r="CZ15" s="12"/>
      <c r="DA15" s="12"/>
      <c r="DB15" s="12"/>
      <c r="DC15" s="12"/>
      <c r="DD15" s="12"/>
      <c r="DE15" s="12"/>
      <c r="DF15" s="12"/>
      <c r="DG15" s="12"/>
      <c r="DH15" s="12"/>
      <c r="DI15" s="12"/>
      <c r="DJ15" s="12"/>
      <c r="DK15" s="12"/>
      <c r="DL15" s="12"/>
      <c r="DM15" s="12"/>
      <c r="DN15" s="12"/>
      <c r="DO15" s="12"/>
      <c r="DP15" s="12"/>
      <c r="DQ15" s="12"/>
      <c r="DR15" s="12"/>
      <c r="DS15" s="12"/>
      <c r="DT15" s="12"/>
      <c r="DU15" s="12"/>
      <c r="DV15" s="12"/>
      <c r="DW15" s="12"/>
      <c r="DX15" s="12"/>
      <c r="DY15" s="12"/>
      <c r="DZ15" s="12"/>
      <c r="EA15" s="12"/>
      <c r="EB15" s="12"/>
      <c r="EC15" s="12"/>
      <c r="ED15" s="12"/>
      <c r="EE15" s="12"/>
      <c r="EF15" s="12"/>
      <c r="EG15" s="12"/>
      <c r="EH15" s="12"/>
      <c r="EI15" s="12"/>
      <c r="EJ15" s="12"/>
      <c r="EK15" s="12"/>
      <c r="EL15" s="12"/>
      <c r="EM15" s="12"/>
      <c r="EN15" s="12"/>
      <c r="EO15" s="12"/>
      <c r="EP15" s="12"/>
      <c r="EQ15" s="12"/>
      <c r="ER15" s="12"/>
      <c r="ES15" s="12"/>
      <c r="ET15" s="12"/>
      <c r="EU15" s="12"/>
      <c r="EV15" s="12"/>
      <c r="EW15" s="12"/>
      <c r="EX15" s="12"/>
      <c r="EY15" s="12"/>
      <c r="EZ15" s="12"/>
      <c r="FA15" s="12"/>
      <c r="FB15" s="12"/>
      <c r="FC15" s="12"/>
      <c r="FD15" s="12"/>
      <c r="FE15" s="12"/>
      <c r="FF15" s="12"/>
      <c r="FG15" s="12"/>
    </row>
    <row r="16" spans="1:163" s="4" customFormat="1" ht="12" customHeight="1">
      <c r="A16" s="24" t="s">
        <v>153</v>
      </c>
      <c r="B16" s="127" t="s">
        <v>247</v>
      </c>
      <c r="C16" s="29" t="s">
        <v>154</v>
      </c>
      <c r="D16" s="29"/>
      <c r="E16" s="18" t="str">
        <f>IF(E2=D2,(E15-D15)/D15,"NA")</f>
        <v>NA</v>
      </c>
      <c r="F16" s="18">
        <f aca="true" t="shared" si="1" ref="F16:BV16">IF(F2=E2,(F15-E15)/E15,"NA")</f>
        <v>-0.13825795426275653</v>
      </c>
      <c r="G16" s="18">
        <f t="shared" si="1"/>
        <v>1.2209667687338859</v>
      </c>
      <c r="H16" s="18">
        <f t="shared" si="1"/>
        <v>0.40482169872376994</v>
      </c>
      <c r="I16" s="18">
        <f t="shared" si="1"/>
        <v>-0.10304714362236525</v>
      </c>
      <c r="J16" s="18">
        <f t="shared" si="1"/>
        <v>0.6628848060177039</v>
      </c>
      <c r="K16" s="18" t="str">
        <f>IF(K2=I2,(K15-I15)/I15,"NA")</f>
        <v>NA</v>
      </c>
      <c r="L16" s="18">
        <f t="shared" si="1"/>
        <v>0.6742867851185149</v>
      </c>
      <c r="M16" s="18">
        <f t="shared" si="1"/>
        <v>0.23052439898522967</v>
      </c>
      <c r="N16" s="18">
        <f t="shared" si="1"/>
        <v>0.292732228838802</v>
      </c>
      <c r="O16" s="18">
        <f t="shared" si="1"/>
        <v>0.11673656359315868</v>
      </c>
      <c r="P16" s="18" t="str">
        <f>IF(P2=N2,(P15-N15)/N15,"NA")</f>
        <v>NA</v>
      </c>
      <c r="Q16" s="18">
        <f t="shared" si="1"/>
        <v>0.45631542388196045</v>
      </c>
      <c r="R16" s="18">
        <f t="shared" si="1"/>
        <v>-0.3500052605901401</v>
      </c>
      <c r="S16" s="18">
        <f t="shared" si="1"/>
        <v>0.16438553386150143</v>
      </c>
      <c r="T16" s="18" t="str">
        <f t="shared" si="1"/>
        <v>NA</v>
      </c>
      <c r="U16" s="18">
        <f t="shared" si="1"/>
        <v>0.3642910140819421</v>
      </c>
      <c r="V16" s="18">
        <f t="shared" si="1"/>
        <v>-0.03469430950199876</v>
      </c>
      <c r="W16" s="18">
        <f t="shared" si="1"/>
        <v>0.7475909658719431</v>
      </c>
      <c r="X16" s="18">
        <f t="shared" si="1"/>
        <v>0.2646074643997691</v>
      </c>
      <c r="Y16" s="18">
        <f t="shared" si="1"/>
        <v>0.07711202156534792</v>
      </c>
      <c r="Z16" s="18" t="str">
        <f>IF(Z2=X2,(Z15-X15)/X15,"NA")</f>
        <v>NA</v>
      </c>
      <c r="AA16" s="18">
        <f t="shared" si="1"/>
        <v>-0.22748184677513306</v>
      </c>
      <c r="AB16" s="18">
        <f t="shared" si="1"/>
        <v>-0.44468265380157046</v>
      </c>
      <c r="AC16" s="18">
        <f t="shared" si="1"/>
        <v>0.46233907668012775</v>
      </c>
      <c r="AD16" s="18" t="str">
        <f t="shared" si="1"/>
        <v>NA</v>
      </c>
      <c r="AE16" s="18">
        <f t="shared" si="1"/>
        <v>-0.25344496606369277</v>
      </c>
      <c r="AF16" s="18">
        <f t="shared" si="1"/>
        <v>1.006160255787935</v>
      </c>
      <c r="AG16" s="18">
        <f t="shared" si="1"/>
        <v>0.17860521734042578</v>
      </c>
      <c r="AH16" s="18" t="str">
        <f>IF(AH2=AF2,(AH15-AF15)/AF15,"NA")</f>
        <v>NA</v>
      </c>
      <c r="AI16" s="18">
        <f t="shared" si="1"/>
        <v>1.372885786735681</v>
      </c>
      <c r="AJ16" s="18">
        <f t="shared" si="1"/>
        <v>-0.8059711358378319</v>
      </c>
      <c r="AK16" s="18">
        <f t="shared" si="1"/>
        <v>4.144508768356396</v>
      </c>
      <c r="AL16" s="18">
        <f t="shared" si="1"/>
        <v>-0.36698248335211825</v>
      </c>
      <c r="AM16" s="18" t="str">
        <f t="shared" si="1"/>
        <v>NA</v>
      </c>
      <c r="AN16" s="18">
        <f t="shared" si="1"/>
        <v>0.3407112549504279</v>
      </c>
      <c r="AO16" s="18">
        <f t="shared" si="1"/>
        <v>0.12152052133400211</v>
      </c>
      <c r="AP16" s="18">
        <f t="shared" si="1"/>
        <v>0.1388109271306913</v>
      </c>
      <c r="AQ16" s="18">
        <f t="shared" si="1"/>
        <v>0.15451590925627456</v>
      </c>
      <c r="AR16" s="18" t="str">
        <f t="shared" si="1"/>
        <v>NA</v>
      </c>
      <c r="AS16" s="18">
        <f t="shared" si="1"/>
        <v>0.16438065222364384</v>
      </c>
      <c r="AT16" s="18" t="str">
        <f t="shared" si="1"/>
        <v>NA</v>
      </c>
      <c r="AU16" s="18">
        <f t="shared" si="1"/>
        <v>0.016066547247055495</v>
      </c>
      <c r="AV16" s="18">
        <f t="shared" si="1"/>
        <v>0.38217983847993237</v>
      </c>
      <c r="AW16" s="18">
        <f t="shared" si="1"/>
        <v>-0.03480778607190856</v>
      </c>
      <c r="AX16" s="18">
        <f t="shared" si="1"/>
        <v>0.11704502088608325</v>
      </c>
      <c r="AY16" s="18" t="str">
        <f t="shared" si="1"/>
        <v>NA</v>
      </c>
      <c r="AZ16" s="18">
        <f t="shared" si="1"/>
        <v>1.1317831861070426</v>
      </c>
      <c r="BA16" s="18">
        <f t="shared" si="1"/>
        <v>-0.1916086343601241</v>
      </c>
      <c r="BB16" s="18">
        <f t="shared" si="1"/>
        <v>0.39572323967969514</v>
      </c>
      <c r="BC16" s="18">
        <f t="shared" si="1"/>
        <v>0.08960018533176319</v>
      </c>
      <c r="BD16" s="18" t="str">
        <f t="shared" si="1"/>
        <v>NA</v>
      </c>
      <c r="BE16" s="18">
        <f t="shared" si="1"/>
        <v>0.5129018834221813</v>
      </c>
      <c r="BF16" s="18">
        <f t="shared" si="1"/>
        <v>0.16601834129590667</v>
      </c>
      <c r="BG16" s="18" t="str">
        <f t="shared" si="1"/>
        <v>NA</v>
      </c>
      <c r="BH16" s="18">
        <f t="shared" si="1"/>
        <v>0.23651090638549072</v>
      </c>
      <c r="BI16" s="18">
        <f t="shared" si="1"/>
        <v>0.3565595644268984</v>
      </c>
      <c r="BJ16" s="18">
        <f t="shared" si="1"/>
        <v>0.15279753227657764</v>
      </c>
      <c r="BK16" s="18" t="str">
        <f t="shared" si="1"/>
        <v>NA</v>
      </c>
      <c r="BL16" s="18">
        <f t="shared" si="1"/>
        <v>1.0541907261247314</v>
      </c>
      <c r="BM16" s="18">
        <f t="shared" si="1"/>
        <v>0.5903244057983114</v>
      </c>
      <c r="BN16" s="18">
        <f t="shared" si="1"/>
        <v>0.3133083847698718</v>
      </c>
      <c r="BO16" s="18" t="str">
        <f t="shared" si="1"/>
        <v>NA</v>
      </c>
      <c r="BP16" s="18">
        <f t="shared" si="1"/>
        <v>0.1345967625725023</v>
      </c>
      <c r="BQ16" s="18">
        <f t="shared" si="1"/>
        <v>0.03135036011014551</v>
      </c>
      <c r="BR16" s="18">
        <f t="shared" si="1"/>
        <v>0.31655733820470255</v>
      </c>
      <c r="BS16" s="18" t="str">
        <f t="shared" si="1"/>
        <v>NA</v>
      </c>
      <c r="BT16" s="18">
        <f t="shared" si="1"/>
        <v>0.7139040096954012</v>
      </c>
      <c r="BU16" s="18">
        <f t="shared" si="1"/>
        <v>-0.10878870186047358</v>
      </c>
      <c r="BV16" s="18">
        <f t="shared" si="1"/>
        <v>0.1537858678675735</v>
      </c>
      <c r="BW16" s="18">
        <f aca="true" t="shared" si="2" ref="BW16:CG16">IF(BW2=BV2,(BW15-BV15)/BV15,"NA")</f>
        <v>0.4128120388268792</v>
      </c>
      <c r="BX16" s="18">
        <f t="shared" si="2"/>
        <v>0.08658854544715515</v>
      </c>
      <c r="BY16" s="18">
        <f t="shared" si="2"/>
        <v>0.25876660125407763</v>
      </c>
      <c r="BZ16" s="18">
        <f t="shared" si="2"/>
        <v>-0.09292375156226784</v>
      </c>
      <c r="CA16" s="18" t="str">
        <f t="shared" si="2"/>
        <v>NA</v>
      </c>
      <c r="CB16" s="18">
        <f t="shared" si="2"/>
        <v>0.9170974964680387</v>
      </c>
      <c r="CC16" s="18">
        <f t="shared" si="2"/>
        <v>0.7460920152130469</v>
      </c>
      <c r="CD16" s="18" t="str">
        <f t="shared" si="2"/>
        <v>NA</v>
      </c>
      <c r="CE16" s="18">
        <f t="shared" si="2"/>
        <v>7.5115521634257245</v>
      </c>
      <c r="CF16" s="18">
        <f t="shared" si="2"/>
        <v>-0.34992839331446285</v>
      </c>
      <c r="CG16" s="18">
        <f t="shared" si="2"/>
        <v>-0.5251274109812625</v>
      </c>
      <c r="CH16" s="18">
        <f>IF(CH2=CG2,(CH15-CG15)/CG15,"NA")</f>
        <v>-3.5741001671102146</v>
      </c>
      <c r="CI16" s="18">
        <f>IF(CI2=CH2,(CI15-CH15)/CH15,"NA")</f>
        <v>0.30296653030873155</v>
      </c>
      <c r="CJ16" s="18"/>
      <c r="CK16" s="18"/>
      <c r="CL16" s="18"/>
      <c r="CM16" s="18"/>
      <c r="CN16" s="18"/>
      <c r="CO16" s="18"/>
      <c r="CP16" s="18"/>
      <c r="CQ16" s="18"/>
      <c r="CR16" s="18"/>
      <c r="CS16" s="18"/>
      <c r="CT16" s="18"/>
      <c r="CU16" s="18"/>
      <c r="CV16" s="18"/>
      <c r="CW16" s="18"/>
      <c r="CX16" s="18"/>
      <c r="CY16" s="18"/>
      <c r="CZ16" s="18"/>
      <c r="DA16" s="18"/>
      <c r="DB16" s="18"/>
      <c r="DC16" s="18"/>
      <c r="DD16" s="18"/>
      <c r="DE16" s="18"/>
      <c r="DF16" s="18"/>
      <c r="DG16" s="18"/>
      <c r="DH16" s="18"/>
      <c r="DI16" s="18"/>
      <c r="DJ16" s="18"/>
      <c r="DK16" s="18"/>
      <c r="DL16" s="18"/>
      <c r="DM16" s="18"/>
      <c r="DN16" s="18"/>
      <c r="DO16" s="18"/>
      <c r="DP16" s="18"/>
      <c r="DQ16" s="18"/>
      <c r="DR16" s="18"/>
      <c r="DS16" s="18"/>
      <c r="DT16" s="18"/>
      <c r="DU16" s="18"/>
      <c r="DV16" s="18"/>
      <c r="DW16" s="18"/>
      <c r="DX16" s="18"/>
      <c r="DY16" s="18"/>
      <c r="DZ16" s="18"/>
      <c r="EA16" s="18"/>
      <c r="EB16" s="18"/>
      <c r="EC16" s="18"/>
      <c r="ED16" s="18"/>
      <c r="EE16" s="18"/>
      <c r="EF16" s="18"/>
      <c r="EG16" s="18"/>
      <c r="EH16" s="18"/>
      <c r="EI16" s="18"/>
      <c r="EJ16" s="18"/>
      <c r="EK16" s="18"/>
      <c r="EL16" s="18"/>
      <c r="EM16" s="18"/>
      <c r="EN16" s="18"/>
      <c r="EO16" s="18"/>
      <c r="EP16" s="18"/>
      <c r="EQ16" s="18"/>
      <c r="ER16" s="18"/>
      <c r="ES16" s="18"/>
      <c r="ET16" s="18"/>
      <c r="EU16" s="18"/>
      <c r="EV16" s="18"/>
      <c r="EW16" s="18"/>
      <c r="EX16" s="18"/>
      <c r="EY16" s="18"/>
      <c r="EZ16" s="18"/>
      <c r="FA16" s="18"/>
      <c r="FB16" s="18"/>
      <c r="FC16" s="18"/>
      <c r="FD16" s="18"/>
      <c r="FE16" s="18"/>
      <c r="FF16" s="18"/>
      <c r="FG16" s="18"/>
    </row>
    <row r="17" spans="1:163" s="4" customFormat="1" ht="12" customHeight="1">
      <c r="A17" s="24" t="s">
        <v>460</v>
      </c>
      <c r="B17" s="126" t="s">
        <v>119</v>
      </c>
      <c r="C17" s="29" t="s">
        <v>418</v>
      </c>
      <c r="D17" s="29"/>
      <c r="E17" s="18">
        <f>IF('Input Data'!E25=0,"NA",('Input Data'!E12-'Input Data'!E34)/(('Input Data'!E24+'Input Data'!E25)/2))</f>
        <v>-0.03368691515772295</v>
      </c>
      <c r="F17" s="18">
        <f>IF('Input Data'!F25=0,"NA",('Input Data'!F12-'Input Data'!F34)/(('Input Data'!F24+'Input Data'!F25)/2))</f>
        <v>-0.004295208193588755</v>
      </c>
      <c r="G17" s="18">
        <f>IF('Input Data'!G25=0,"NA",('Input Data'!G12-'Input Data'!G34)/(('Input Data'!G24+'Input Data'!G25)/2))</f>
        <v>-0.05378772713709997</v>
      </c>
      <c r="H17" s="18">
        <f>IF('Input Data'!H25=0,"NA",('Input Data'!H12-'Input Data'!H34)/(('Input Data'!H24+'Input Data'!H25)/2))</f>
        <v>-0.06715118767628162</v>
      </c>
      <c r="I17" s="18">
        <f>IF('Input Data'!I25=0,"NA",('Input Data'!I12-'Input Data'!I34)/(('Input Data'!I24+'Input Data'!I25)/2))</f>
        <v>0.014103174792041005</v>
      </c>
      <c r="J17" s="18">
        <f>IF('Input Data'!J25=0,"NA",('Input Data'!J12-'Input Data'!J34)/(('Input Data'!J24+'Input Data'!J25)/2))</f>
        <v>-0.07385248821659542</v>
      </c>
      <c r="K17" s="18">
        <f>IF('Input Data'!K25=0,"NA",('Input Data'!K12-'Input Data'!K34)/(('Input Data'!K24+'Input Data'!K25)/2))</f>
        <v>-0.025243387193007148</v>
      </c>
      <c r="L17" s="18">
        <f>IF('Input Data'!L25=0,"NA",('Input Data'!L12-'Input Data'!L34)/(('Input Data'!L24+'Input Data'!L25)/2))</f>
        <v>-0.08325698277848022</v>
      </c>
      <c r="M17" s="18">
        <f>IF('Input Data'!M25=0,"NA",('Input Data'!M12-'Input Data'!M34)/(('Input Data'!M24+'Input Data'!M25)/2))</f>
        <v>-0.061067277593155396</v>
      </c>
      <c r="N17" s="18">
        <f>IF('Input Data'!N25=0,"NA",('Input Data'!N12-'Input Data'!N34)/(('Input Data'!N24+'Input Data'!N25)/2))</f>
        <v>-0.058953691877404714</v>
      </c>
      <c r="O17" s="18">
        <f>IF('Input Data'!O25=0,"NA",('Input Data'!O12-'Input Data'!O34)/(('Input Data'!O24+'Input Data'!O25)/2))</f>
        <v>-0.03674359876550742</v>
      </c>
      <c r="P17" s="18">
        <f>IF('Input Data'!P25=0,"NA",('Input Data'!P12-'Input Data'!P34)/(('Input Data'!P24+'Input Data'!P25)/2))</f>
        <v>-0.13130679090875522</v>
      </c>
      <c r="Q17" s="18">
        <f>IF('Input Data'!Q25=0,"NA",('Input Data'!Q12-'Input Data'!Q34)/(('Input Data'!Q24+'Input Data'!Q25)/2))</f>
        <v>-0.16977267959857356</v>
      </c>
      <c r="R17" s="18">
        <f>IF('Input Data'!R25=0,"NA",('Input Data'!R12-'Input Data'!R34)/(('Input Data'!R24+'Input Data'!R25)/2))</f>
        <v>-0.04788170088434388</v>
      </c>
      <c r="S17" s="18">
        <f>IF('Input Data'!S25=0,"NA",('Input Data'!S12-'Input Data'!S34)/(('Input Data'!S24+'Input Data'!S25)/2))</f>
        <v>-0.03659205032464546</v>
      </c>
      <c r="T17" s="18">
        <f>IF('Input Data'!T25=0,"NA",('Input Data'!T12-'Input Data'!T34)/(('Input Data'!T24+'Input Data'!T25)/2))</f>
        <v>0.030857890570398748</v>
      </c>
      <c r="U17" s="18">
        <f>IF('Input Data'!U25=0,"NA",('Input Data'!U12-'Input Data'!U34)/(('Input Data'!U24+'Input Data'!U25)/2))</f>
        <v>0.0051998738439698235</v>
      </c>
      <c r="V17" s="18">
        <f>IF('Input Data'!V25=0,"NA",('Input Data'!V12-'Input Data'!V34)/(('Input Data'!V24+'Input Data'!V25)/2))</f>
        <v>0.03686446166262043</v>
      </c>
      <c r="W17" s="18">
        <f>IF('Input Data'!W25=0,"NA",('Input Data'!W12-'Input Data'!W34)/(('Input Data'!W24+'Input Data'!W25)/2))</f>
        <v>-0.014763179218332973</v>
      </c>
      <c r="X17" s="18">
        <f>IF('Input Data'!X25=0,"NA",('Input Data'!X12-'Input Data'!X34)/(('Input Data'!X24+'Input Data'!X25)/2))</f>
        <v>-0.034998960948448565</v>
      </c>
      <c r="Y17" s="18">
        <f>IF('Input Data'!Y25=0,"NA",('Input Data'!Y12-'Input Data'!Y34)/(('Input Data'!Y24+'Input Data'!Y25)/2))</f>
        <v>-0.030573153838579496</v>
      </c>
      <c r="Z17" s="18">
        <f>IF('Input Data'!Z25=0,"NA",('Input Data'!Z12-'Input Data'!Z34)/(('Input Data'!Z24+'Input Data'!Z25)/2))</f>
        <v>-0.15866235213288193</v>
      </c>
      <c r="AA17" s="18">
        <f>IF('Input Data'!AA25=0,"NA",('Input Data'!AA12-'Input Data'!AA34)/(('Input Data'!AA24+'Input Data'!AA25)/2))</f>
        <v>-0.04541659758753534</v>
      </c>
      <c r="AB17" s="18">
        <f>IF('Input Data'!AB25=0,"NA",('Input Data'!AB12-'Input Data'!AB34)/(('Input Data'!AB24+'Input Data'!AB25)/2))</f>
        <v>0.041347636518317646</v>
      </c>
      <c r="AC17" s="18">
        <f>IF('Input Data'!AC25=0,"NA",('Input Data'!AC12-'Input Data'!AC34)/(('Input Data'!AC24+'Input Data'!AC25)/2))</f>
        <v>0.04041493105017463</v>
      </c>
      <c r="AD17" s="18">
        <f>IF('Input Data'!AD25=0,"NA",('Input Data'!AD12-'Input Data'!AD34)/(('Input Data'!AD24+'Input Data'!AD25)/2))</f>
        <v>-0.1489618046654704</v>
      </c>
      <c r="AE17" s="18">
        <f>IF('Input Data'!AE25=0,"NA",('Input Data'!AE12-'Input Data'!AE34)/(('Input Data'!AE24+'Input Data'!AE25)/2))</f>
        <v>-0.04318248707132145</v>
      </c>
      <c r="AF17" s="18">
        <f>IF('Input Data'!AF25=0,"NA",('Input Data'!AF12-'Input Data'!AF34)/(('Input Data'!AF24+'Input Data'!AF25)/2))</f>
        <v>-0.12276944836133336</v>
      </c>
      <c r="AG17" s="18">
        <f>IF('Input Data'!AG25=0,"NA",('Input Data'!AG12-'Input Data'!AG34)/(('Input Data'!AG24+'Input Data'!AG25)/2))</f>
        <v>-0.10270590226824047</v>
      </c>
      <c r="AH17" s="18">
        <f>IF('Input Data'!AH25=0,"NA",('Input Data'!AH12-'Input Data'!AH34)/(('Input Data'!AH24+'Input Data'!AH25)/2))</f>
        <v>0.11781412732202168</v>
      </c>
      <c r="AI17" s="18">
        <f>IF('Input Data'!AI25=0,"NA",('Input Data'!AI12-'Input Data'!AI34)/(('Input Data'!AI24+'Input Data'!AI25)/2))</f>
        <v>-0.04707716005778686</v>
      </c>
      <c r="AJ17" s="18">
        <f>IF('Input Data'!AJ25=0,"NA",('Input Data'!AJ12-'Input Data'!AJ34)/(('Input Data'!AJ24+'Input Data'!AJ25)/2))</f>
        <v>0.11202298859465587</v>
      </c>
      <c r="AK17" s="18">
        <f>IF('Input Data'!AK25=0,"NA",('Input Data'!AK12-'Input Data'!AK34)/(('Input Data'!AK24+'Input Data'!AK25)/2))</f>
        <v>-0.010743867875042027</v>
      </c>
      <c r="AL17" s="18">
        <f>IF('Input Data'!AL25=0,"NA",('Input Data'!AL12-'Input Data'!AL34)/(('Input Data'!AL24+'Input Data'!AL25)/2))</f>
        <v>0.10346488936028646</v>
      </c>
      <c r="AM17" s="18">
        <f>IF('Input Data'!AM25=0,"NA",('Input Data'!AM12-'Input Data'!AM34)/(('Input Data'!AM24+'Input Data'!AM25)/2))</f>
        <v>-0.10519312343607498</v>
      </c>
      <c r="AN17" s="18">
        <f>IF('Input Data'!AN25=0,"NA",('Input Data'!AN12-'Input Data'!AN34)/(('Input Data'!AN24+'Input Data'!AN25)/2))</f>
        <v>-0.13301330287384266</v>
      </c>
      <c r="AO17" s="18">
        <f>IF('Input Data'!AO25=0,"NA",('Input Data'!AO12-'Input Data'!AO34)/(('Input Data'!AO24+'Input Data'!AO25)/2))</f>
        <v>-0.0985471775610706</v>
      </c>
      <c r="AP17" s="18">
        <f>IF('Input Data'!AP25=0,"NA",('Input Data'!AP12-'Input Data'!AP34)/(('Input Data'!AP24+'Input Data'!AP25)/2))</f>
        <v>-0.10057890990483165</v>
      </c>
      <c r="AQ17" s="18">
        <f>IF('Input Data'!AQ25=0,"NA",('Input Data'!AQ12-'Input Data'!AQ34)/(('Input Data'!AQ24+'Input Data'!AQ25)/2))</f>
        <v>-0.07820855614973263</v>
      </c>
      <c r="AR17" s="18">
        <f>IF('Input Data'!AR25=0,"NA",('Input Data'!AR12-'Input Data'!AR34)/(('Input Data'!AR24+'Input Data'!AR25)/2))</f>
        <v>-0.042022211438982625</v>
      </c>
      <c r="AS17" s="18">
        <f>IF('Input Data'!AS25=0,"NA",('Input Data'!AS12-'Input Data'!AS34)/(('Input Data'!AS24+'Input Data'!AS25)/2))</f>
        <v>-0.03891450976449852</v>
      </c>
      <c r="AT17" s="18">
        <f>IF('Input Data'!AT25=0,"NA",('Input Data'!AT12-'Input Data'!AT34)/(('Input Data'!AT24+'Input Data'!AT25)/2))</f>
        <v>-0.034147599336667396</v>
      </c>
      <c r="AU17" s="18" t="str">
        <f>IF('Input Data'!AU25=0,"NA",('Input Data'!AU12-'Input Data'!AU34)/(('Input Data'!AU24+'Input Data'!AU25)/2))</f>
        <v>NA</v>
      </c>
      <c r="AV17" s="18">
        <f>IF('Input Data'!AV25=0,"NA",('Input Data'!AV12-'Input Data'!AV34)/(('Input Data'!AV24+'Input Data'!AV25)/2))</f>
        <v>-0.059749031327828904</v>
      </c>
      <c r="AW17" s="18">
        <f>IF('Input Data'!AW25=0,"NA",('Input Data'!AW12-'Input Data'!AW34)/(('Input Data'!AW24+'Input Data'!AW25)/2))</f>
        <v>-0.014320598642548294</v>
      </c>
      <c r="AX17" s="18">
        <f>IF('Input Data'!AX25=0,"NA",('Input Data'!AX12-'Input Data'!AX34)/(('Input Data'!AX24+'Input Data'!AX25)/2))</f>
        <v>-0.023109871387717813</v>
      </c>
      <c r="AY17" s="18">
        <f>IF('Input Data'!AY25=0,"NA",('Input Data'!AY12-'Input Data'!AY34)/(('Input Data'!AY24+'Input Data'!AY25)/2))</f>
        <v>-0.011178703270420632</v>
      </c>
      <c r="AZ17" s="18">
        <f>IF('Input Data'!AZ25=0,"NA",('Input Data'!AZ12-'Input Data'!AZ34)/(('Input Data'!AZ24+'Input Data'!AZ25)/2))</f>
        <v>-0.12218757194583395</v>
      </c>
      <c r="BA17" s="18">
        <f>IF('Input Data'!BA25=0,"NA",('Input Data'!BA12-'Input Data'!BA34)/(('Input Data'!BA24+'Input Data'!BA25)/2))</f>
        <v>-0.04035103270986615</v>
      </c>
      <c r="BB17" s="18">
        <f>IF('Input Data'!BB25=0,"NA",('Input Data'!BB12-'Input Data'!BB34)/(('Input Data'!BB24+'Input Data'!BB25)/2))</f>
        <v>-0.06954443892750745</v>
      </c>
      <c r="BC17" s="18">
        <f>IF('Input Data'!BC25=0,"NA",('Input Data'!BC12-'Input Data'!BC34)/(('Input Data'!BC24+'Input Data'!BC25)/2))</f>
        <v>-0.0518924520069808</v>
      </c>
      <c r="BD17" s="18">
        <f>IF('Input Data'!BD25=0,"NA",('Input Data'!BD12-'Input Data'!BD34)/(('Input Data'!BD24+'Input Data'!BD25)/2))</f>
        <v>-0.10501320669139033</v>
      </c>
      <c r="BE17" s="18">
        <f>IF('Input Data'!BE25=0,"NA",('Input Data'!BE12-'Input Data'!BE34)/(('Input Data'!BE24+'Input Data'!BE25)/2))</f>
        <v>-0.1615291962974574</v>
      </c>
      <c r="BF17" s="18">
        <f>IF('Input Data'!BF25=0,"NA",('Input Data'!BF12-'Input Data'!BF34)/(('Input Data'!BF24+'Input Data'!BF25)/2))</f>
        <v>-0.14098741460005826</v>
      </c>
      <c r="BG17" s="18">
        <f>IF('Input Data'!BG25=0,"NA",('Input Data'!BG12-'Input Data'!BG34)/(('Input Data'!BG24+'Input Data'!BG25)/2))</f>
        <v>-0.101363039916168</v>
      </c>
      <c r="BH17" s="18">
        <f>IF('Input Data'!BH25=0,"NA",('Input Data'!BH12-'Input Data'!BH34)/(('Input Data'!BH24+'Input Data'!BH25)/2))</f>
        <v>-0.08566374332775982</v>
      </c>
      <c r="BI17" s="18">
        <f>IF('Input Data'!BI25=0,"NA",('Input Data'!BI12-'Input Data'!BI34)/(('Input Data'!BI24+'Input Data'!BI25)/2))</f>
        <v>-0.10558647982082386</v>
      </c>
      <c r="BJ17" s="18">
        <f>IF('Input Data'!BJ25=0,"NA",('Input Data'!BJ12-'Input Data'!BJ34)/(('Input Data'!BJ24+'Input Data'!BJ25)/2))</f>
        <v>-0.09252697032788153</v>
      </c>
      <c r="BK17" s="18">
        <f>IF('Input Data'!BK25=0,"NA",('Input Data'!BK12-'Input Data'!BK34)/(('Input Data'!BK24+'Input Data'!BK25)/2))</f>
        <v>0.02075589978472255</v>
      </c>
      <c r="BL17" s="18">
        <f>IF('Input Data'!BL25=0,"NA",('Input Data'!BL12-'Input Data'!BL34)/(('Input Data'!BL24+'Input Data'!BL25)/2))</f>
        <v>-0.02415610107390217</v>
      </c>
      <c r="BM17" s="18">
        <f>IF('Input Data'!BM25=0,"NA",('Input Data'!BM12-'Input Data'!BM34)/(('Input Data'!BM24+'Input Data'!BM25)/2))</f>
        <v>-0.06346690349013043</v>
      </c>
      <c r="BN17" s="18">
        <f>IF('Input Data'!BN25=0,"NA",('Input Data'!BN12-'Input Data'!BN34)/(('Input Data'!BN24+'Input Data'!BN25)/2))</f>
        <v>-0.06794650477525595</v>
      </c>
      <c r="BO17" s="18">
        <f>IF('Input Data'!BQ25=0,"NA",('Input Data'!BQ12-'Input Data'!BQ34)/(('Input Data'!BQ24+'Input Data'!BQ25)/2))</f>
        <v>-0.029533600319282167</v>
      </c>
      <c r="BP17" s="18">
        <f>IF('Input Data'!BR25=0,"NA",('Input Data'!BR12-'Input Data'!BR34)/(('Input Data'!BR24+'Input Data'!BR25)/2))</f>
        <v>-0.017261340911483</v>
      </c>
      <c r="BQ17" s="18">
        <f>IF('Input Data'!BS25=0,"NA",('Input Data'!BS12-'Input Data'!BS34)/(('Input Data'!BS24+'Input Data'!BS25)/2))</f>
        <v>-0.09566544678816412</v>
      </c>
      <c r="BR17" s="18">
        <f>IF('Input Data'!BT25=0,"NA",('Input Data'!BT12-'Input Data'!BT34)/(('Input Data'!BT24+'Input Data'!BT25)/2))</f>
        <v>-0.0414124653267293</v>
      </c>
      <c r="BS17" s="18">
        <f>IF('Input Data'!BU25=0,"NA",('Input Data'!BU12-'Input Data'!BU34)/(('Input Data'!BU24+'Input Data'!BU25)/2))</f>
        <v>0.03380527655394366</v>
      </c>
      <c r="BT17" s="18">
        <f>IF('Input Data'!BV25=0,"NA",('Input Data'!BV12-'Input Data'!BV34)/(('Input Data'!BV24+'Input Data'!BV25)/2))</f>
        <v>-0.05939148911435898</v>
      </c>
      <c r="BU17" s="18">
        <f>IF('Input Data'!BW25=0,"NA",('Input Data'!BW12-'Input Data'!BW34)/(('Input Data'!BW24+'Input Data'!BW25)/2))</f>
        <v>-0.09681048597327284</v>
      </c>
      <c r="BV17" s="18">
        <f>IF('Input Data'!BX25=0,"NA",('Input Data'!BX12-'Input Data'!BX34)/(('Input Data'!BX24+'Input Data'!BX25)/2))</f>
        <v>-0.04422006265839204</v>
      </c>
      <c r="BW17" s="18">
        <f>IF('Input Data'!BY25=0,"NA",('Input Data'!BY12-'Input Data'!BY34)/(('Input Data'!BY24+'Input Data'!BY25)/2))</f>
        <v>-0.0829762689518787</v>
      </c>
      <c r="BX17" s="18">
        <f>IF('Input Data'!BZ25=0,"NA",('Input Data'!BZ12-'Input Data'!BZ34)/(('Input Data'!BZ24+'Input Data'!BZ25)/2))</f>
        <v>-0.06512568952682712</v>
      </c>
      <c r="BY17" s="18">
        <f>IF('Input Data'!CA25=0,"NA",('Input Data'!CA12-'Input Data'!CA34)/(('Input Data'!CA24+'Input Data'!CA25)/2))</f>
        <v>-0.06527633649114585</v>
      </c>
      <c r="BZ17" s="18">
        <f>IF('Input Data'!CB25=0,"NA",('Input Data'!CB12-'Input Data'!CB34)/(('Input Data'!CB24+'Input Data'!CB25)/2))</f>
        <v>-0.035234505515746445</v>
      </c>
      <c r="CA17" s="18">
        <f>IF('Input Data'!CC25=0,"NA",('Input Data'!CC12-'Input Data'!CC34)/(('Input Data'!CC24+'Input Data'!CC25)/2))</f>
        <v>0.01399777420551503</v>
      </c>
      <c r="CB17" s="18">
        <f>IF('Input Data'!CD25=0,"NA",('Input Data'!CD12-'Input Data'!CD34)/(('Input Data'!CD24+'Input Data'!CD25)/2))</f>
        <v>0.01221698426399309</v>
      </c>
      <c r="CC17" s="18">
        <f>IF('Input Data'!CE25=0,"NA",('Input Data'!CE12-'Input Data'!CE34)/(('Input Data'!CE24+'Input Data'!CE25)/2))</f>
        <v>-0.11795805221283903</v>
      </c>
      <c r="CD17" s="18">
        <f>IF('Input Data'!CF25=0,"NA",('Input Data'!CF12-'Input Data'!CF34)/(('Input Data'!CF24+'Input Data'!CF25)/2))</f>
        <v>0.08804016535111155</v>
      </c>
      <c r="CE17" s="18">
        <f>IF('Input Data'!CG25=0,"NA",('Input Data'!CG12-'Input Data'!CG34)/(('Input Data'!CG24+'Input Data'!CG25)/2))</f>
        <v>0.158708449444093</v>
      </c>
      <c r="CF17" s="18">
        <f>IF('Input Data'!CH25=0,"NA",('Input Data'!CH12-'Input Data'!CH34)/(('Input Data'!CH24+'Input Data'!CH25)/2))</f>
        <v>0.11570271383207757</v>
      </c>
      <c r="CG17" s="18">
        <f>IF('Input Data'!CI25=0,"NA",('Input Data'!CI12-'Input Data'!CI34)/(('Input Data'!CI24+'Input Data'!CI25)/2))</f>
        <v>0.09114323491685167</v>
      </c>
      <c r="CH17" s="18">
        <f>IF('Input Data'!CJ25=0,"NA",('Input Data'!CJ12-'Input Data'!CJ34)/(('Input Data'!CJ24+'Input Data'!CJ25)/2))</f>
        <v>0.06566594221145847</v>
      </c>
      <c r="CI17" s="18">
        <f>IF('Input Data'!CK25=0,"NA",('Input Data'!CK12-'Input Data'!CK34)/(('Input Data'!CK24+'Input Data'!CK25)/2))</f>
        <v>0.08381126916965836</v>
      </c>
      <c r="CJ17" s="18"/>
      <c r="CK17" s="18"/>
      <c r="CL17" s="18"/>
      <c r="CM17" s="18"/>
      <c r="CN17" s="18"/>
      <c r="CO17" s="18"/>
      <c r="CP17" s="18"/>
      <c r="CQ17" s="18"/>
      <c r="CR17" s="18"/>
      <c r="CS17" s="18"/>
      <c r="CT17" s="18"/>
      <c r="CU17" s="18"/>
      <c r="CV17" s="18"/>
      <c r="CW17" s="18"/>
      <c r="CX17" s="18"/>
      <c r="CY17" s="18"/>
      <c r="CZ17" s="18"/>
      <c r="DA17" s="18"/>
      <c r="DB17" s="18"/>
      <c r="DC17" s="18"/>
      <c r="DD17" s="18"/>
      <c r="DE17" s="18"/>
      <c r="DF17" s="18"/>
      <c r="DG17" s="18"/>
      <c r="DH17" s="18"/>
      <c r="DI17" s="18"/>
      <c r="DJ17" s="18"/>
      <c r="DK17" s="18"/>
      <c r="DL17" s="18"/>
      <c r="DM17" s="18"/>
      <c r="DN17" s="18"/>
      <c r="DO17" s="18"/>
      <c r="DP17" s="18"/>
      <c r="DQ17" s="18"/>
      <c r="DR17" s="18"/>
      <c r="DS17" s="18"/>
      <c r="DT17" s="18"/>
      <c r="DU17" s="18"/>
      <c r="DV17" s="18"/>
      <c r="DW17" s="18"/>
      <c r="DX17" s="18"/>
      <c r="DY17" s="18"/>
      <c r="DZ17" s="18"/>
      <c r="EA17" s="18"/>
      <c r="EB17" s="18"/>
      <c r="EC17" s="18"/>
      <c r="ED17" s="18"/>
      <c r="EE17" s="18"/>
      <c r="EF17" s="18"/>
      <c r="EG17" s="18"/>
      <c r="EH17" s="18"/>
      <c r="EI17" s="18"/>
      <c r="EJ17" s="18"/>
      <c r="EK17" s="18"/>
      <c r="EL17" s="18"/>
      <c r="EM17" s="18"/>
      <c r="EN17" s="18"/>
      <c r="EO17" s="18"/>
      <c r="EP17" s="18"/>
      <c r="EQ17" s="18"/>
      <c r="ER17" s="18"/>
      <c r="ES17" s="18"/>
      <c r="ET17" s="18"/>
      <c r="EU17" s="18"/>
      <c r="EV17" s="18"/>
      <c r="EW17" s="18"/>
      <c r="EX17" s="18"/>
      <c r="EY17" s="18"/>
      <c r="EZ17" s="18"/>
      <c r="FA17" s="18"/>
      <c r="FB17" s="18"/>
      <c r="FC17" s="18"/>
      <c r="FD17" s="18"/>
      <c r="FE17" s="18"/>
      <c r="FF17" s="18"/>
      <c r="FG17" s="18"/>
    </row>
    <row r="18" spans="1:163" s="4" customFormat="1" ht="12" customHeight="1">
      <c r="A18" s="24" t="s">
        <v>471</v>
      </c>
      <c r="B18" s="126" t="s">
        <v>120</v>
      </c>
      <c r="C18" s="29" t="s">
        <v>189</v>
      </c>
      <c r="D18" s="29"/>
      <c r="E18" s="18">
        <f>IF('Input Data'!E45&lt;=0,"NA",('Input Data'!E45-'Input Data'!E12)/'Input Data'!E12)</f>
        <v>-0.06687402799377919</v>
      </c>
      <c r="F18" s="18">
        <f>IF('Input Data'!F45&lt;=0,"NA",('Input Data'!F45-'Input Data'!F12)/'Input Data'!F12)</f>
        <v>-0.06597661776751795</v>
      </c>
      <c r="G18" s="18">
        <f>IF('Input Data'!G45&lt;=0,"NA",('Input Data'!G45-'Input Data'!G12)/'Input Data'!G12)</f>
        <v>-0.052003484320557486</v>
      </c>
      <c r="H18" s="18">
        <f>IF('Input Data'!H45&lt;=0,"NA",('Input Data'!H45-'Input Data'!H12)/'Input Data'!H12)</f>
        <v>-0.05726074005514237</v>
      </c>
      <c r="I18" s="18">
        <f>IF('Input Data'!I45&lt;=0,"NA",('Input Data'!I45-'Input Data'!I12)/'Input Data'!I12)</f>
        <v>-0.03858312745473656</v>
      </c>
      <c r="J18" s="18">
        <f>IF('Input Data'!J45&lt;=0,"NA",('Input Data'!J45-'Input Data'!J12)/'Input Data'!J12)</f>
        <v>-0.056365625262955424</v>
      </c>
      <c r="K18" s="18">
        <f>IF('Input Data'!K45&lt;=0,"NA",('Input Data'!K45-'Input Data'!K12)/'Input Data'!K12)</f>
        <v>-0.10132619823173562</v>
      </c>
      <c r="L18" s="18">
        <f>IF('Input Data'!L45&lt;=0,"NA",('Input Data'!L45-'Input Data'!L12)/'Input Data'!L12)</f>
        <v>-0.08925318761384332</v>
      </c>
      <c r="M18" s="18">
        <f>IF('Input Data'!M45&lt;=0,"NA",('Input Data'!M45-'Input Data'!M12)/'Input Data'!M12)</f>
        <v>-0.08431757335883694</v>
      </c>
      <c r="N18" s="18">
        <f>IF('Input Data'!N45&lt;=0,"NA",('Input Data'!N45-'Input Data'!N12)/'Input Data'!N12)</f>
        <v>-0.0735224172027937</v>
      </c>
      <c r="O18" s="18">
        <f>IF('Input Data'!O45&lt;=0,"NA",('Input Data'!O45-'Input Data'!O12)/'Input Data'!O12)</f>
        <v>-0.0686464777687122</v>
      </c>
      <c r="P18" s="18">
        <f>IF('Input Data'!P45&lt;=0,"NA",('Input Data'!P45-'Input Data'!P12)/'Input Data'!P12)</f>
        <v>-0.29730198664006247</v>
      </c>
      <c r="Q18" s="18">
        <f>IF('Input Data'!Q45&lt;=0,"NA",('Input Data'!Q45-'Input Data'!Q12)/'Input Data'!Q12)</f>
        <v>-0.30406684509432735</v>
      </c>
      <c r="R18" s="18">
        <f>IF('Input Data'!R45&lt;=0,"NA",('Input Data'!R45-'Input Data'!R12)/'Input Data'!R12)</f>
        <v>-0.17737583691416012</v>
      </c>
      <c r="S18" s="18">
        <f>IF('Input Data'!S45&lt;=0,"NA",('Input Data'!S45-'Input Data'!S12)/'Input Data'!S12)</f>
        <v>-0.08518735362997656</v>
      </c>
      <c r="T18" s="18">
        <f>IF('Input Data'!T45&lt;=0,"NA",('Input Data'!T45-'Input Data'!T12)/'Input Data'!T12)</f>
        <v>-0.01996892444035218</v>
      </c>
      <c r="U18" s="18">
        <f>IF('Input Data'!U45&lt;=0,"NA",('Input Data'!U45-'Input Data'!U12)/'Input Data'!U12)</f>
        <v>-0.021007339913945863</v>
      </c>
      <c r="V18" s="18">
        <f>IF('Input Data'!V45&lt;=0,"NA",('Input Data'!V45-'Input Data'!V12)/'Input Data'!V12)</f>
        <v>-0.02185701176274301</v>
      </c>
      <c r="W18" s="18">
        <f>IF('Input Data'!W45&lt;=0,"NA",('Input Data'!W45-'Input Data'!W12)/'Input Data'!W12)</f>
        <v>-0.019187236877443864</v>
      </c>
      <c r="X18" s="18">
        <f>IF('Input Data'!X45&lt;=0,"NA",('Input Data'!X45-'Input Data'!X12)/'Input Data'!X12)</f>
        <v>-0.017894707748436087</v>
      </c>
      <c r="Y18" s="18">
        <f>IF('Input Data'!Y45&lt;=0,"NA",('Input Data'!Y45-'Input Data'!Y12)/'Input Data'!Y12)</f>
        <v>-0.02080678922460859</v>
      </c>
      <c r="Z18" s="18">
        <f>IF('Input Data'!Z45&lt;=0,"NA",('Input Data'!Z45-'Input Data'!Z12)/'Input Data'!Z12)</f>
        <v>-0.13706799454620894</v>
      </c>
      <c r="AA18" s="18">
        <f>IF('Input Data'!AA45&lt;=0,"NA",('Input Data'!AA45-'Input Data'!AA12)/'Input Data'!AA12)</f>
        <v>-0.13737725979627413</v>
      </c>
      <c r="AB18" s="18">
        <f>IF('Input Data'!AB45&lt;=0,"NA",('Input Data'!AB45-'Input Data'!AB12)/'Input Data'!AB12)</f>
        <v>-0.13920062105419378</v>
      </c>
      <c r="AC18" s="18">
        <f>IF('Input Data'!AC45&lt;=0,"NA",('Input Data'!AC45-'Input Data'!AC12)/'Input Data'!AC12)</f>
        <v>-0.11035639586655338</v>
      </c>
      <c r="AD18" s="18">
        <f>IF('Input Data'!AD45&lt;=0,"NA",('Input Data'!AD45-'Input Data'!AD12)/'Input Data'!AD12)</f>
        <v>-0.1444911849506073</v>
      </c>
      <c r="AE18" s="18">
        <f>IF('Input Data'!AE45&lt;=0,"NA",('Input Data'!AE45-'Input Data'!AE12)/'Input Data'!AE12)</f>
        <v>-0.11864527249142633</v>
      </c>
      <c r="AF18" s="18">
        <f>IF('Input Data'!AF45&lt;=0,"NA",('Input Data'!AF45-'Input Data'!AF12)/'Input Data'!AF12)</f>
        <v>-0.20014542810398103</v>
      </c>
      <c r="AG18" s="18">
        <f>IF('Input Data'!AG45&lt;=0,"NA",('Input Data'!AG45-'Input Data'!AG12)/'Input Data'!AG12)</f>
        <v>-0.16218717388308035</v>
      </c>
      <c r="AH18" s="18">
        <f>IF('Input Data'!AH45&lt;=0,"NA",('Input Data'!AH45-'Input Data'!AH12)/'Input Data'!AH12)</f>
        <v>-0.018952062430323314</v>
      </c>
      <c r="AI18" s="18">
        <f>IF('Input Data'!AI45&lt;=0,"NA",('Input Data'!AI45-'Input Data'!AI12)/'Input Data'!AI12)</f>
        <v>-0.03580088432463279</v>
      </c>
      <c r="AJ18" s="18">
        <f>IF('Input Data'!AJ45&lt;=0,"NA",('Input Data'!AJ45-'Input Data'!AJ12)/'Input Data'!AJ12)</f>
        <v>-0.03497392179185083</v>
      </c>
      <c r="AK18" s="18">
        <f>IF('Input Data'!AK45&lt;=0,"NA",('Input Data'!AK45-'Input Data'!AK12)/'Input Data'!AK12)</f>
        <v>-0.02044698050404183</v>
      </c>
      <c r="AL18" s="18">
        <f>IF('Input Data'!AL45&lt;=0,"NA",('Input Data'!AL45-'Input Data'!AL12)/'Input Data'!AL12)</f>
        <v>-0.006786829428425364</v>
      </c>
      <c r="AM18" s="18">
        <f>IF('Input Data'!AM45&lt;=0,"NA",('Input Data'!AM45-'Input Data'!AM12)/'Input Data'!AM12)</f>
        <v>-0.1854136103709471</v>
      </c>
      <c r="AN18" s="18">
        <f>IF('Input Data'!AN45&lt;=0,"NA",('Input Data'!AN45-'Input Data'!AN12)/'Input Data'!AN12)</f>
        <v>-0.17866235801018415</v>
      </c>
      <c r="AO18" s="18">
        <f>IF('Input Data'!AO45&lt;=0,"NA",('Input Data'!AO45-'Input Data'!AO12)/'Input Data'!AO12)</f>
        <v>-0.14654535557370044</v>
      </c>
      <c r="AP18" s="18">
        <f>IF('Input Data'!AP45&lt;=0,"NA",('Input Data'!AP45-'Input Data'!AP12)/'Input Data'!AP12)</f>
        <v>-0.12267094127583301</v>
      </c>
      <c r="AQ18" s="18">
        <f>IF('Input Data'!AQ45&lt;=0,"NA",('Input Data'!AQ45-'Input Data'!AQ12)/'Input Data'!AQ12)</f>
        <v>-0.09426600710652826</v>
      </c>
      <c r="AR18" s="18">
        <f>IF('Input Data'!AR45&lt;=0,"NA",('Input Data'!AR45-'Input Data'!AR12)/'Input Data'!AR12)</f>
        <v>-0.03504596484070157</v>
      </c>
      <c r="AS18" s="18">
        <f>IF('Input Data'!AS45&lt;=0,"NA",('Input Data'!AS45-'Input Data'!AS12)/'Input Data'!AS12)</f>
        <v>-0.08938510704029902</v>
      </c>
      <c r="AT18" s="18">
        <f>IF('Input Data'!AT45&lt;=0,"NA",('Input Data'!AT45-'Input Data'!AT12)/'Input Data'!AT12)</f>
        <v>-0.08561986107173236</v>
      </c>
      <c r="AU18" s="18">
        <f>IF('Input Data'!AU45&lt;=0,"NA",('Input Data'!AU45-'Input Data'!AU12)/'Input Data'!AU12)</f>
        <v>-0.10744136767862618</v>
      </c>
      <c r="AV18" s="18">
        <f>IF('Input Data'!AV45&lt;=0,"NA",('Input Data'!AV45-'Input Data'!AV12)/'Input Data'!AV12)</f>
        <v>-0.0942577277984542</v>
      </c>
      <c r="AW18" s="18">
        <f>IF('Input Data'!AW45&lt;=0,"NA",('Input Data'!AW45-'Input Data'!AW12)/'Input Data'!AW12)</f>
        <v>-0.09798686685738206</v>
      </c>
      <c r="AX18" s="18">
        <f>IF('Input Data'!AX45&lt;=0,"NA",('Input Data'!AX45-'Input Data'!AX12)/'Input Data'!AX12)</f>
        <v>-0.1292115028799311</v>
      </c>
      <c r="AY18" s="18" t="str">
        <f>IF('Input Data'!AY45&lt;=0,"NA",('Input Data'!AY45-'Input Data'!AY12)/'Input Data'!AY12)</f>
        <v>NA</v>
      </c>
      <c r="AZ18" s="18">
        <f>IF('Input Data'!AZ45&lt;=0,"NA",('Input Data'!AZ45-'Input Data'!AZ12)/'Input Data'!AZ12)</f>
        <v>-0.08015768725361366</v>
      </c>
      <c r="BA18" s="18">
        <f>IF('Input Data'!BA45&lt;=0,"NA",('Input Data'!BA45-'Input Data'!BA12)/'Input Data'!BA12)</f>
        <v>-0.06823144104803494</v>
      </c>
      <c r="BB18" s="18">
        <f>IF('Input Data'!BB45&lt;=0,"NA",('Input Data'!BB45-'Input Data'!BB12)/'Input Data'!BB12)</f>
        <v>-0.05506505576208178</v>
      </c>
      <c r="BC18" s="18">
        <f>IF('Input Data'!BC45&lt;=0,"NA",('Input Data'!BC45-'Input Data'!BC12)/'Input Data'!BC12)</f>
        <v>-0.03159368126374725</v>
      </c>
      <c r="BD18" s="18">
        <f>IF('Input Data'!BD45&lt;=0,"NA",('Input Data'!BD45-'Input Data'!BD12)/'Input Data'!BD12)</f>
        <v>-0.022731340612135244</v>
      </c>
      <c r="BE18" s="18">
        <f>IF('Input Data'!BE45&lt;=0,"NA",('Input Data'!BE45-'Input Data'!BE12)/'Input Data'!BE12)</f>
        <v>-0.029838118337187657</v>
      </c>
      <c r="BF18" s="18">
        <f>IF('Input Data'!BF45&lt;=0,"NA",('Input Data'!BF45-'Input Data'!BF12)/'Input Data'!BF12)</f>
        <v>-0.026326786460509777</v>
      </c>
      <c r="BG18" s="18">
        <f>IF('Input Data'!BG45&lt;=0,"NA",('Input Data'!BG45-'Input Data'!BG12)/'Input Data'!BG12)</f>
        <v>-0.12176161963481136</v>
      </c>
      <c r="BH18" s="18">
        <f>IF('Input Data'!BH45&lt;=0,"NA",('Input Data'!BH45-'Input Data'!BH12)/'Input Data'!BH12)</f>
        <v>-0.0988720146196988</v>
      </c>
      <c r="BI18" s="18">
        <f>IF('Input Data'!BI45&lt;=0,"NA",('Input Data'!BI45-'Input Data'!BI12)/'Input Data'!BI12)</f>
        <v>-0.07371903959743395</v>
      </c>
      <c r="BJ18" s="18">
        <f>IF('Input Data'!BJ45&lt;=0,"NA",('Input Data'!BJ45-'Input Data'!BJ12)/'Input Data'!BJ12)</f>
        <v>-0.04728118554061763</v>
      </c>
      <c r="BK18" s="18" t="str">
        <f>IF('Input Data'!BK45&lt;=0,"NA",('Input Data'!BK45-'Input Data'!BK12)/'Input Data'!BK12)</f>
        <v>NA</v>
      </c>
      <c r="BL18" s="18">
        <f>IF('Input Data'!BL45&lt;=0,"NA",('Input Data'!BL45-'Input Data'!BL12)/'Input Data'!BL12)</f>
        <v>-0.08771587471948492</v>
      </c>
      <c r="BM18" s="18">
        <f>IF('Input Data'!BM45&lt;=0,"NA",('Input Data'!BM45-'Input Data'!BM12)/'Input Data'!BM12)</f>
        <v>-0.09195999480452015</v>
      </c>
      <c r="BN18" s="18">
        <f>IF('Input Data'!BN45&lt;=0,"NA",('Input Data'!BN45-'Input Data'!BN12)/'Input Data'!BN12)</f>
        <v>-0.046663683731940075</v>
      </c>
      <c r="BO18" s="18">
        <f>IF('Input Data'!BQ45&lt;=0,"NA",('Input Data'!BQ45-'Input Data'!BQ12)/'Input Data'!BQ12)</f>
        <v>-0.07190549563430919</v>
      </c>
      <c r="BP18" s="18">
        <f>IF('Input Data'!BR45&lt;=0,"NA",('Input Data'!BR45-'Input Data'!BR12)/'Input Data'!BR12)</f>
        <v>-0.05676090291474907</v>
      </c>
      <c r="BQ18" s="18">
        <f>IF('Input Data'!BS45&lt;=0,"NA",('Input Data'!BS45-'Input Data'!BS12)/'Input Data'!BS12)</f>
        <v>-0.13938618925831203</v>
      </c>
      <c r="BR18" s="18">
        <f>IF('Input Data'!BT45&lt;=0,"NA",('Input Data'!BT45-'Input Data'!BT12)/'Input Data'!BT12)</f>
        <v>-0.05087580318633923</v>
      </c>
      <c r="BS18" s="18" t="str">
        <f>IF('Input Data'!BU45&lt;=0,"NA",('Input Data'!BU45-'Input Data'!BU12)/'Input Data'!BU12)</f>
        <v>NA</v>
      </c>
      <c r="BT18" s="18" t="str">
        <f>IF('Input Data'!BV45&lt;=0,"NA",('Input Data'!BV45-'Input Data'!BV12)/'Input Data'!BV12)</f>
        <v>NA</v>
      </c>
      <c r="BU18" s="18" t="str">
        <f>IF('Input Data'!BW45&lt;=0,"NA",('Input Data'!BW45-'Input Data'!BW12)/'Input Data'!BW12)</f>
        <v>NA</v>
      </c>
      <c r="BV18" s="18" t="str">
        <f>IF('Input Data'!BX45&lt;=0,"NA",('Input Data'!BX45-'Input Data'!BX12)/'Input Data'!BX12)</f>
        <v>NA</v>
      </c>
      <c r="BW18" s="18" t="str">
        <f>IF('Input Data'!BY45&lt;=0,"NA",('Input Data'!BY45-'Input Data'!BY12)/'Input Data'!BY12)</f>
        <v>NA</v>
      </c>
      <c r="BX18" s="18">
        <f>IF('Input Data'!BZ45&lt;=0,"NA",('Input Data'!BZ45-'Input Data'!BZ12)/'Input Data'!BZ12)</f>
        <v>-0.04947916666666673</v>
      </c>
      <c r="BY18" s="18">
        <f>IF('Input Data'!CA45&lt;=0,"NA",('Input Data'!CA45-'Input Data'!CA12)/'Input Data'!CA12)</f>
        <v>-0.04211686879823599</v>
      </c>
      <c r="BZ18" s="18">
        <f>IF('Input Data'!CB45&lt;=0,"NA",('Input Data'!CB45-'Input Data'!CB12)/'Input Data'!CB12)</f>
        <v>-0.055185741893923106</v>
      </c>
      <c r="CA18" s="18">
        <f>IF('Input Data'!CC45&lt;=0,"NA",('Input Data'!CC45-'Input Data'!CC12)/'Input Data'!CC12)</f>
        <v>-0.14257860102364123</v>
      </c>
      <c r="CB18" s="18">
        <f>IF('Input Data'!CD45&lt;=0,"NA",('Input Data'!CD45-'Input Data'!CD12)/'Input Data'!CD12)</f>
        <v>-0.07843704775687416</v>
      </c>
      <c r="CC18" s="18">
        <f>IF('Input Data'!CE45&lt;=0,"NA",('Input Data'!CE45-'Input Data'!CE12)/'Input Data'!CE12)</f>
        <v>-0.13532248342374933</v>
      </c>
      <c r="CD18" s="18">
        <f>IF('Input Data'!CF45&lt;=0,"NA",('Input Data'!CF45-'Input Data'!CF12)/'Input Data'!CF12)</f>
        <v>-0.06399890365903799</v>
      </c>
      <c r="CE18" s="18">
        <f>IF('Input Data'!CG45&lt;=0,"NA",('Input Data'!CG45-'Input Data'!CG12)/'Input Data'!CG12)</f>
        <v>-0.051808864136284896</v>
      </c>
      <c r="CF18" s="18">
        <f>IF('Input Data'!CH45&lt;=0,"NA",('Input Data'!CH45-'Input Data'!CH12)/'Input Data'!CH12)</f>
        <v>-0.06633861938177331</v>
      </c>
      <c r="CG18" s="18">
        <f>IF('Input Data'!CI45&lt;=0,"NA",('Input Data'!CI45-'Input Data'!CI12)/'Input Data'!CI12)</f>
        <v>-0.05626972519436535</v>
      </c>
      <c r="CH18" s="18">
        <f>IF('Input Data'!CJ45&lt;=0,"NA",('Input Data'!CJ45-'Input Data'!CJ12)/'Input Data'!CJ12)</f>
        <v>-0.04206926726487436</v>
      </c>
      <c r="CI18" s="18">
        <f>IF('Input Data'!CK45&lt;=0,"NA",('Input Data'!CK45-'Input Data'!CK12)/'Input Data'!CK12)</f>
        <v>-0.01948865539442512</v>
      </c>
      <c r="CJ18" s="18"/>
      <c r="CK18" s="18"/>
      <c r="CL18" s="18"/>
      <c r="CM18" s="18"/>
      <c r="CN18" s="18"/>
      <c r="CO18" s="18"/>
      <c r="CP18" s="18"/>
      <c r="CQ18" s="18"/>
      <c r="CR18" s="18"/>
      <c r="CS18" s="18"/>
      <c r="CT18" s="18"/>
      <c r="CU18" s="18"/>
      <c r="CV18" s="18"/>
      <c r="CW18" s="18"/>
      <c r="CX18" s="18"/>
      <c r="CY18" s="18"/>
      <c r="CZ18" s="18"/>
      <c r="DA18" s="18"/>
      <c r="DB18" s="18"/>
      <c r="DC18" s="18"/>
      <c r="DD18" s="18"/>
      <c r="DE18" s="18"/>
      <c r="DF18" s="18"/>
      <c r="DG18" s="18"/>
      <c r="DH18" s="18"/>
      <c r="DI18" s="18"/>
      <c r="DJ18" s="18"/>
      <c r="DK18" s="18"/>
      <c r="DL18" s="18"/>
      <c r="DM18" s="18"/>
      <c r="DN18" s="18"/>
      <c r="DO18" s="18"/>
      <c r="DP18" s="18"/>
      <c r="DQ18" s="18"/>
      <c r="DR18" s="18"/>
      <c r="DS18" s="18"/>
      <c r="DT18" s="18"/>
      <c r="DU18" s="18"/>
      <c r="DV18" s="18"/>
      <c r="DW18" s="18"/>
      <c r="DX18" s="18"/>
      <c r="DY18" s="18"/>
      <c r="DZ18" s="18"/>
      <c r="EA18" s="18"/>
      <c r="EB18" s="18"/>
      <c r="EC18" s="18"/>
      <c r="ED18" s="18"/>
      <c r="EE18" s="18"/>
      <c r="EF18" s="18"/>
      <c r="EG18" s="18"/>
      <c r="EH18" s="18"/>
      <c r="EI18" s="18"/>
      <c r="EJ18" s="18"/>
      <c r="EK18" s="18"/>
      <c r="EL18" s="18"/>
      <c r="EM18" s="18"/>
      <c r="EN18" s="18"/>
      <c r="EO18" s="18"/>
      <c r="EP18" s="18"/>
      <c r="EQ18" s="18"/>
      <c r="ER18" s="18"/>
      <c r="ES18" s="18"/>
      <c r="ET18" s="18"/>
      <c r="EU18" s="18"/>
      <c r="EV18" s="18"/>
      <c r="EW18" s="18"/>
      <c r="EX18" s="18"/>
      <c r="EY18" s="18"/>
      <c r="EZ18" s="18"/>
      <c r="FA18" s="18"/>
      <c r="FB18" s="18"/>
      <c r="FC18" s="18"/>
      <c r="FD18" s="18"/>
      <c r="FE18" s="18"/>
      <c r="FF18" s="18"/>
      <c r="FG18" s="18"/>
    </row>
    <row r="19" spans="1:163" s="4" customFormat="1" ht="12" customHeight="1">
      <c r="A19" s="24" t="s">
        <v>465</v>
      </c>
      <c r="B19" s="126" t="s">
        <v>465</v>
      </c>
      <c r="C19" s="29" t="s">
        <v>360</v>
      </c>
      <c r="D19" s="29"/>
      <c r="E19" s="18">
        <f>IF(AND('Input Data'!E30&gt;0,'Input Data'!E31&gt;0),'Input Data'!E30/'Input Data'!E31,"NA")</f>
        <v>0.5625685287750569</v>
      </c>
      <c r="F19" s="18">
        <f>IF(AND('Input Data'!F30&gt;0,'Input Data'!F31&gt;0),'Input Data'!F30/'Input Data'!F31,"NA")</f>
        <v>0.6034533381515945</v>
      </c>
      <c r="G19" s="18">
        <f>IF(AND('Input Data'!G30&gt;0,'Input Data'!G31&gt;0),'Input Data'!G30/'Input Data'!G31,"NA")</f>
        <v>0.3643994998616029</v>
      </c>
      <c r="H19" s="18">
        <f>IF(AND('Input Data'!H30&gt;0,'Input Data'!H31&gt;0),'Input Data'!H30/'Input Data'!H31,"NA")</f>
        <v>0.4406447751265032</v>
      </c>
      <c r="I19" s="18">
        <f>IF(AND('Input Data'!I30&gt;0,'Input Data'!I31&gt;0),'Input Data'!I30/'Input Data'!I31,"NA")</f>
        <v>0.6177417605261095</v>
      </c>
      <c r="J19" s="18">
        <f>IF(AND('Input Data'!J30&gt;0,'Input Data'!J31&gt;0),'Input Data'!J30/'Input Data'!J31,"NA")</f>
        <v>0.710321699194061</v>
      </c>
      <c r="K19" s="18">
        <f>IF(AND('Input Data'!K30&gt;0,'Input Data'!K31&gt;0),'Input Data'!K30/'Input Data'!K31,"NA")</f>
        <v>0.7750116276223349</v>
      </c>
      <c r="L19" s="18">
        <f>IF(AND('Input Data'!L30&gt;0,'Input Data'!L31&gt;0),'Input Data'!L30/'Input Data'!L31,"NA")</f>
        <v>0.779275368940467</v>
      </c>
      <c r="M19" s="18">
        <f>IF(AND('Input Data'!M30&gt;0,'Input Data'!M31&gt;0),'Input Data'!M30/'Input Data'!M31,"NA")</f>
        <v>0.7954585683380845</v>
      </c>
      <c r="N19" s="18">
        <f>IF(AND('Input Data'!N30&gt;0,'Input Data'!N31&gt;0),'Input Data'!N30/'Input Data'!N31,"NA")</f>
        <v>0.780790327603701</v>
      </c>
      <c r="O19" s="18">
        <f>IF(AND('Input Data'!O30&gt;0,'Input Data'!O31&gt;0),'Input Data'!O30/'Input Data'!O31,"NA")</f>
        <v>0.9344824894884293</v>
      </c>
      <c r="P19" s="18">
        <f>IF(AND('Input Data'!P30&gt;0,'Input Data'!P31&gt;0),'Input Data'!P30/'Input Data'!P31,"NA")</f>
        <v>0.16039455584508538</v>
      </c>
      <c r="Q19" s="18">
        <f>IF(AND('Input Data'!Q30&gt;0,'Input Data'!Q31&gt;0),'Input Data'!Q30/'Input Data'!Q31,"NA")</f>
        <v>0.27056290877247396</v>
      </c>
      <c r="R19" s="18">
        <f>IF(AND('Input Data'!R30&gt;0,'Input Data'!R31&gt;0),'Input Data'!R30/'Input Data'!R31,"NA")</f>
        <v>0.34139485656948854</v>
      </c>
      <c r="S19" s="18">
        <f>IF(AND('Input Data'!S30&gt;0,'Input Data'!S31&gt;0),'Input Data'!S30/'Input Data'!S31,"NA")</f>
        <v>0.41345224544146386</v>
      </c>
      <c r="T19" s="18">
        <f>IF(AND('Input Data'!T30&gt;0,'Input Data'!T31&gt;0),'Input Data'!T30/'Input Data'!T31,"NA")</f>
        <v>0.9180341771615146</v>
      </c>
      <c r="U19" s="18">
        <f>IF(AND('Input Data'!U30&gt;0,'Input Data'!U31&gt;0),'Input Data'!U30/'Input Data'!U31,"NA")</f>
        <v>0.9113323271010914</v>
      </c>
      <c r="V19" s="18">
        <f>IF(AND('Input Data'!V30&gt;0,'Input Data'!V31&gt;0),'Input Data'!V30/'Input Data'!V31,"NA")</f>
        <v>0.8959098327213382</v>
      </c>
      <c r="W19" s="18">
        <f>IF(AND('Input Data'!W30&gt;0,'Input Data'!W31&gt;0),'Input Data'!W30/'Input Data'!W31,"NA")</f>
        <v>0.855635571410133</v>
      </c>
      <c r="X19" s="18">
        <f>IF(AND('Input Data'!X30&gt;0,'Input Data'!X31&gt;0),'Input Data'!X30/'Input Data'!X31,"NA")</f>
        <v>0.8415091733933614</v>
      </c>
      <c r="Y19" s="18">
        <f>IF(AND('Input Data'!Y30&gt;0,'Input Data'!Y31&gt;0),'Input Data'!Y30/'Input Data'!Y31,"NA")</f>
        <v>0.8215867579835683</v>
      </c>
      <c r="Z19" s="18">
        <f>IF(AND('Input Data'!Z30&gt;0,'Input Data'!Z31&gt;0),'Input Data'!Z30/'Input Data'!Z31,"NA")</f>
        <v>0.797909228674903</v>
      </c>
      <c r="AA19" s="18">
        <f>IF(AND('Input Data'!AA30&gt;0,'Input Data'!AA31&gt;0),'Input Data'!AA30/'Input Data'!AA31,"NA")</f>
        <v>0.8728213230599413</v>
      </c>
      <c r="AB19" s="18">
        <f>IF(AND('Input Data'!AB30&gt;0,'Input Data'!AB31&gt;0),'Input Data'!AB30/'Input Data'!AB31,"NA")</f>
        <v>0.9016975378445208</v>
      </c>
      <c r="AC19" s="18">
        <f>IF(AND('Input Data'!AC30&gt;0,'Input Data'!AC31&gt;0),'Input Data'!AC30/'Input Data'!AC31,"NA")</f>
        <v>0.9410898996872124</v>
      </c>
      <c r="AD19" s="18">
        <f>IF(AND('Input Data'!AD30&gt;0,'Input Data'!AD31&gt;0),'Input Data'!AD30/'Input Data'!AD31,"NA")</f>
        <v>0.2801500288517022</v>
      </c>
      <c r="AE19" s="18">
        <f>IF(AND('Input Data'!AE30&gt;0,'Input Data'!AE31&gt;0),'Input Data'!AE30/'Input Data'!AE31,"NA")</f>
        <v>0.3585215730552458</v>
      </c>
      <c r="AF19" s="18">
        <f>IF(AND('Input Data'!AF30&gt;0,'Input Data'!AF31&gt;0),'Input Data'!AF30/'Input Data'!AF31,"NA")</f>
        <v>0.4357625589431932</v>
      </c>
      <c r="AG19" s="18">
        <f>IF(AND('Input Data'!AG30&gt;0,'Input Data'!AG31&gt;0),'Input Data'!AG30/'Input Data'!AG31,"NA")</f>
        <v>0.4984910136484437</v>
      </c>
      <c r="AH19" s="18">
        <f>IF(AND('Input Data'!AH30&gt;0,'Input Data'!AH31&gt;0),'Input Data'!AH30/'Input Data'!AH31,"NA")</f>
        <v>0.9887044964899877</v>
      </c>
      <c r="AI19" s="18">
        <f>IF(AND('Input Data'!AI30&gt;0,'Input Data'!AI31&gt;0),'Input Data'!AI30/'Input Data'!AI31,"NA")</f>
        <v>0.9930734687729472</v>
      </c>
      <c r="AJ19" s="18">
        <f>IF(AND('Input Data'!AJ30&gt;0,'Input Data'!AJ31&gt;0),'Input Data'!AJ30/'Input Data'!AJ31,"NA")</f>
        <v>0.9876388108131898</v>
      </c>
      <c r="AK19" s="18">
        <f>IF(AND('Input Data'!AK30&gt;0,'Input Data'!AK31&gt;0),'Input Data'!AK30/'Input Data'!AK31,"NA")</f>
        <v>0.9742141309059386</v>
      </c>
      <c r="AL19" s="18">
        <f>IF(AND('Input Data'!AL30&gt;0,'Input Data'!AL31&gt;0),'Input Data'!AL30/'Input Data'!AL31,"NA")</f>
        <v>0.9680698570508016</v>
      </c>
      <c r="AM19" s="18">
        <f>IF(AND('Input Data'!AM30&gt;0,'Input Data'!AM31&gt;0),'Input Data'!AM30/'Input Data'!AM31,"NA")</f>
        <v>0.8286730988991914</v>
      </c>
      <c r="AN19" s="18">
        <f>IF(AND('Input Data'!AN30&gt;0,'Input Data'!AN31&gt;0),'Input Data'!AN30/'Input Data'!AN31,"NA")</f>
        <v>0.8451397443576733</v>
      </c>
      <c r="AO19" s="18">
        <f>IF(AND('Input Data'!AO30&gt;0,'Input Data'!AO31&gt;0),'Input Data'!AO30/'Input Data'!AO31,"NA")</f>
        <v>0.9122740059087117</v>
      </c>
      <c r="AP19" s="18">
        <f>IF(AND('Input Data'!AP30&gt;0,'Input Data'!AP31&gt;0),'Input Data'!AP30/'Input Data'!AP31,"NA")</f>
        <v>1.4787597389179927</v>
      </c>
      <c r="AQ19" s="18">
        <f>IF(AND('Input Data'!AQ30&gt;0,'Input Data'!AQ31&gt;0),'Input Data'!AQ30/'Input Data'!AQ31,"NA")</f>
        <v>1.139973443537679</v>
      </c>
      <c r="AR19" s="18">
        <f>IF(AND('Input Data'!AR30&gt;0,'Input Data'!AR31&gt;0),'Input Data'!AR30/'Input Data'!AR31,"NA")</f>
        <v>0.7013780293552891</v>
      </c>
      <c r="AS19" s="18">
        <f>IF(AND('Input Data'!AS30&gt;0,'Input Data'!AS31&gt;0),'Input Data'!AS30/'Input Data'!AS31,"NA")</f>
        <v>0.7489169099313607</v>
      </c>
      <c r="AT19" s="18">
        <f>IF(AND('Input Data'!AT30&gt;0,'Input Data'!AT31&gt;0),'Input Data'!AT30/'Input Data'!AT31,"NA")</f>
        <v>0.7540412832628699</v>
      </c>
      <c r="AU19" s="18">
        <f>IF(AND('Input Data'!AU30&gt;0,'Input Data'!AU31&gt;0),'Input Data'!AU30/'Input Data'!AU31,"NA")</f>
        <v>0.7691022964509394</v>
      </c>
      <c r="AV19" s="18">
        <f>IF(AND('Input Data'!AV30&gt;0,'Input Data'!AV31&gt;0),'Input Data'!AV30/'Input Data'!AV31,"NA")</f>
        <v>0.7917878048476652</v>
      </c>
      <c r="AW19" s="18">
        <f>IF(AND('Input Data'!AW30&gt;0,'Input Data'!AW31&gt;0),'Input Data'!AW30/'Input Data'!AW31,"NA")</f>
        <v>0.7617154254741909</v>
      </c>
      <c r="AX19" s="18">
        <f>IF(AND('Input Data'!AX30&gt;0,'Input Data'!AX31&gt;0),'Input Data'!AX30/'Input Data'!AX31,"NA")</f>
        <v>0.7552169685758287</v>
      </c>
      <c r="AY19" s="18">
        <f>IF(AND('Input Data'!AY30&gt;0,'Input Data'!AY31&gt;0),'Input Data'!AY30/'Input Data'!AY31,"NA")</f>
        <v>0.6765529192215409</v>
      </c>
      <c r="AZ19" s="18">
        <f>IF(AND('Input Data'!AZ30&gt;0,'Input Data'!AZ31&gt;0),'Input Data'!AZ30/'Input Data'!AZ31,"NA")</f>
        <v>0.7078309921468864</v>
      </c>
      <c r="BA19" s="18">
        <f>IF(AND('Input Data'!BA30&gt;0,'Input Data'!BA31&gt;0),'Input Data'!BA30/'Input Data'!BA31,"NA")</f>
        <v>0.8065346934653065</v>
      </c>
      <c r="BB19" s="18">
        <f>IF(AND('Input Data'!BB30&gt;0,'Input Data'!BB31&gt;0),'Input Data'!BB30/'Input Data'!BB31,"NA")</f>
        <v>0.8782969607711876</v>
      </c>
      <c r="BC19" s="18">
        <f>IF(AND('Input Data'!BC30&gt;0,'Input Data'!BC31&gt;0),'Input Data'!BC30/'Input Data'!BC31,"NA")</f>
        <v>0.9918867455915225</v>
      </c>
      <c r="BD19" s="18">
        <f>IF(AND('Input Data'!BD30&gt;0,'Input Data'!BD31&gt;0),'Input Data'!BD30/'Input Data'!BD31,"NA")</f>
        <v>0.6318235774353015</v>
      </c>
      <c r="BE19" s="18">
        <f>IF(AND('Input Data'!BE30&gt;0,'Input Data'!BE31&gt;0),'Input Data'!BE30/'Input Data'!BE31,"NA")</f>
        <v>0.6735744384656743</v>
      </c>
      <c r="BF19" s="18">
        <f>IF(AND('Input Data'!BF30&gt;0,'Input Data'!BF31&gt;0),'Input Data'!BF30/'Input Data'!BF31,"NA")</f>
        <v>0.7158791410811053</v>
      </c>
      <c r="BG19" s="18">
        <f>IF(AND('Input Data'!BG30&gt;0,'Input Data'!BG31&gt;0),'Input Data'!BG30/'Input Data'!BG31,"NA")</f>
        <v>0.9738537237569659</v>
      </c>
      <c r="BH19" s="18">
        <f>IF(AND('Input Data'!BH30&gt;0,'Input Data'!BH31&gt;0),'Input Data'!BH30/'Input Data'!BH31,"NA")</f>
        <v>1.0627999859860562</v>
      </c>
      <c r="BI19" s="18">
        <f>IF(AND('Input Data'!BI30&gt;0,'Input Data'!BI31&gt;0),'Input Data'!BI30/'Input Data'!BI31,"NA")</f>
        <v>1.346513456575738</v>
      </c>
      <c r="BJ19" s="18">
        <f>IF(AND('Input Data'!BJ30&gt;0,'Input Data'!BJ31&gt;0),'Input Data'!BJ30/'Input Data'!BJ31,"NA")</f>
        <v>1.2137563234159308</v>
      </c>
      <c r="BK19" s="18">
        <f>IF(AND('Input Data'!BK30&gt;0,'Input Data'!BK31&gt;0),'Input Data'!BK30/'Input Data'!BK31,"NA")</f>
        <v>0.5374309489098331</v>
      </c>
      <c r="BL19" s="18">
        <f>IF(AND('Input Data'!BL30&gt;0,'Input Data'!BL31&gt;0),'Input Data'!BL30/'Input Data'!BL31,"NA")</f>
        <v>0.5856202077094772</v>
      </c>
      <c r="BM19" s="18">
        <f>IF(AND('Input Data'!BM30&gt;0,'Input Data'!BM31&gt;0),'Input Data'!BM30/'Input Data'!BM31,"NA")</f>
        <v>0.61335738921438</v>
      </c>
      <c r="BN19" s="18">
        <f>IF(AND('Input Data'!BN30&gt;0,'Input Data'!BN31&gt;0),'Input Data'!BN30/'Input Data'!BN31,"NA")</f>
        <v>0.6547814609782269</v>
      </c>
      <c r="BO19" s="18">
        <f>IF(AND('Input Data'!BQ30&gt;0,'Input Data'!BQ31&gt;0),'Input Data'!BQ30/'Input Data'!BQ31,"NA")</f>
        <v>1.335483518285683</v>
      </c>
      <c r="BP19" s="18">
        <f>IF(AND('Input Data'!BR30&gt;0,'Input Data'!BR31&gt;0),'Input Data'!BR30/'Input Data'!BR31,"NA")</f>
        <v>1.5159398496240601</v>
      </c>
      <c r="BQ19" s="18">
        <f>IF(AND('Input Data'!BS30&gt;0,'Input Data'!BS31&gt;0),'Input Data'!BS30/'Input Data'!BS31,"NA")</f>
        <v>0.44942410939627087</v>
      </c>
      <c r="BR19" s="18">
        <f>IF(AND('Input Data'!BT30&gt;0,'Input Data'!BT31&gt;0),'Input Data'!BT30/'Input Data'!BT31,"NA")</f>
        <v>0.5198160461642111</v>
      </c>
      <c r="BS19" s="18">
        <f>IF(AND('Input Data'!BU30&gt;0,'Input Data'!BU31&gt;0),'Input Data'!BU30/'Input Data'!BU31,"NA")</f>
        <v>1.000195828845589</v>
      </c>
      <c r="BT19" s="18">
        <f>IF(AND('Input Data'!BV30&gt;0,'Input Data'!BV31&gt;0),'Input Data'!BV30/'Input Data'!BV31,"NA")</f>
        <v>1.0142927248190405</v>
      </c>
      <c r="BU19" s="18">
        <f>IF(AND('Input Data'!BW30&gt;0,'Input Data'!BW31&gt;0),'Input Data'!BW30/'Input Data'!BW31,"NA")</f>
        <v>0.9949367088607596</v>
      </c>
      <c r="BV19" s="18">
        <f>IF(AND('Input Data'!BX30&gt;0,'Input Data'!BX31&gt;0),'Input Data'!BX30/'Input Data'!BX31,"NA")</f>
        <v>1.0216399578898117</v>
      </c>
      <c r="BW19" s="18">
        <f>IF(AND('Input Data'!BY30&gt;0,'Input Data'!BY31&gt;0),'Input Data'!BY30/'Input Data'!BY31,"NA")</f>
        <v>1.0610679795493279</v>
      </c>
      <c r="BX19" s="18">
        <f>IF(AND('Input Data'!BZ30&gt;0,'Input Data'!BZ31&gt;0),'Input Data'!BZ30/'Input Data'!BZ31,"NA")</f>
        <v>0.9628887998932051</v>
      </c>
      <c r="BY19" s="18">
        <f>IF(AND('Input Data'!CA30&gt;0,'Input Data'!CA31&gt;0),'Input Data'!CA30/'Input Data'!CA31,"NA")</f>
        <v>0.8669482086504546</v>
      </c>
      <c r="BZ19" s="18">
        <f>IF(AND('Input Data'!CB30&gt;0,'Input Data'!CB31&gt;0),'Input Data'!CB30/'Input Data'!CB31,"NA")</f>
        <v>0.8348837209302326</v>
      </c>
      <c r="CA19" s="18">
        <f>IF(AND('Input Data'!CC30&gt;0,'Input Data'!CC31&gt;0),'Input Data'!CC30/'Input Data'!CC31,"NA")</f>
        <v>0.7355963703946649</v>
      </c>
      <c r="CB19" s="18">
        <f>IF(AND('Input Data'!CD30&gt;0,'Input Data'!CD31&gt;0),'Input Data'!CD30/'Input Data'!CD31,"NA")</f>
        <v>0.5959445491579011</v>
      </c>
      <c r="CC19" s="18">
        <f>IF(AND('Input Data'!CE30&gt;0,'Input Data'!CE31&gt;0),'Input Data'!CE30/'Input Data'!CE31,"NA")</f>
        <v>0.4029393753827312</v>
      </c>
      <c r="CD19" s="18">
        <f>IF(AND('Input Data'!CF30&gt;0,'Input Data'!CF31&gt;0),'Input Data'!CF30/'Input Data'!CF31,"NA")</f>
        <v>0.8972824263571093</v>
      </c>
      <c r="CE19" s="18">
        <f>IF(AND('Input Data'!CG30&gt;0,'Input Data'!CG31&gt;0),'Input Data'!CG30/'Input Data'!CG31,"NA")</f>
        <v>0.9667974314580638</v>
      </c>
      <c r="CF19" s="18">
        <f>IF(AND('Input Data'!CH30&gt;0,'Input Data'!CH31&gt;0),'Input Data'!CH30/'Input Data'!CH31,"NA")</f>
        <v>0.9754672162860145</v>
      </c>
      <c r="CG19" s="18">
        <f>IF(AND('Input Data'!CI30&gt;0,'Input Data'!CI31&gt;0),'Input Data'!CI30/'Input Data'!CI31,"NA")</f>
        <v>0.9221137618953453</v>
      </c>
      <c r="CH19" s="18">
        <f>IF(AND('Input Data'!CJ30&gt;0,'Input Data'!CJ31&gt;0),'Input Data'!CJ30/'Input Data'!CJ31,"NA")</f>
        <v>0.9222614528119201</v>
      </c>
      <c r="CI19" s="18">
        <f>IF(AND('Input Data'!CK30&gt;0,'Input Data'!CK31&gt;0),'Input Data'!CK30/'Input Data'!CK31,"NA")</f>
        <v>0.9321493820857145</v>
      </c>
      <c r="CJ19" s="18"/>
      <c r="CK19" s="18"/>
      <c r="CL19" s="18"/>
      <c r="CM19" s="18"/>
      <c r="CN19" s="18"/>
      <c r="CO19" s="18"/>
      <c r="CP19" s="18"/>
      <c r="CQ19" s="18"/>
      <c r="CR19" s="18"/>
      <c r="CS19" s="18"/>
      <c r="CT19" s="18"/>
      <c r="CU19" s="18"/>
      <c r="CV19" s="18"/>
      <c r="CW19" s="18"/>
      <c r="CX19" s="18"/>
      <c r="CY19" s="18"/>
      <c r="CZ19" s="18"/>
      <c r="DA19" s="18"/>
      <c r="DB19" s="18"/>
      <c r="DC19" s="18"/>
      <c r="DD19" s="18"/>
      <c r="DE19" s="18"/>
      <c r="DF19" s="18"/>
      <c r="DG19" s="18"/>
      <c r="DH19" s="18"/>
      <c r="DI19" s="18"/>
      <c r="DJ19" s="18"/>
      <c r="DK19" s="18"/>
      <c r="DL19" s="18"/>
      <c r="DM19" s="18"/>
      <c r="DN19" s="18"/>
      <c r="DO19" s="18"/>
      <c r="DP19" s="18"/>
      <c r="DQ19" s="18"/>
      <c r="DR19" s="18"/>
      <c r="DS19" s="18"/>
      <c r="DT19" s="18"/>
      <c r="DU19" s="18"/>
      <c r="DV19" s="18"/>
      <c r="DW19" s="18"/>
      <c r="DX19" s="18"/>
      <c r="DY19" s="18"/>
      <c r="DZ19" s="18"/>
      <c r="EA19" s="18"/>
      <c r="EB19" s="18"/>
      <c r="EC19" s="18"/>
      <c r="ED19" s="18"/>
      <c r="EE19" s="18"/>
      <c r="EF19" s="18"/>
      <c r="EG19" s="18"/>
      <c r="EH19" s="18"/>
      <c r="EI19" s="18"/>
      <c r="EJ19" s="18"/>
      <c r="EK19" s="18"/>
      <c r="EL19" s="18"/>
      <c r="EM19" s="18"/>
      <c r="EN19" s="18"/>
      <c r="EO19" s="18"/>
      <c r="EP19" s="18"/>
      <c r="EQ19" s="18"/>
      <c r="ER19" s="18"/>
      <c r="ES19" s="18"/>
      <c r="ET19" s="18"/>
      <c r="EU19" s="18"/>
      <c r="EV19" s="18"/>
      <c r="EW19" s="18"/>
      <c r="EX19" s="18"/>
      <c r="EY19" s="18"/>
      <c r="EZ19" s="18"/>
      <c r="FA19" s="18"/>
      <c r="FB19" s="18"/>
      <c r="FC19" s="18"/>
      <c r="FD19" s="18"/>
      <c r="FE19" s="18"/>
      <c r="FF19" s="18"/>
      <c r="FG19" s="18"/>
    </row>
    <row r="20" spans="1:163" s="4" customFormat="1" ht="12" customHeight="1">
      <c r="A20" s="24" t="s">
        <v>413</v>
      </c>
      <c r="B20" s="126" t="s">
        <v>121</v>
      </c>
      <c r="C20" s="29" t="s">
        <v>431</v>
      </c>
      <c r="D20" s="29"/>
      <c r="E20" s="10">
        <f>IF('Input Data'!E5="","",('Input Data'!E34-'Input Data'!E36))</f>
        <v>86.27</v>
      </c>
      <c r="F20" s="10">
        <f>IF('Input Data'!F5="","",('Input Data'!F34-'Input Data'!F36))</f>
        <v>42.84</v>
      </c>
      <c r="G20" s="10">
        <f>IF('Input Data'!G5="","",('Input Data'!G34-'Input Data'!G36))</f>
        <v>227.6</v>
      </c>
      <c r="H20" s="10">
        <f>IF('Input Data'!H5="","",('Input Data'!H34-'Input Data'!H36))</f>
        <v>339.63199999999995</v>
      </c>
      <c r="I20" s="10">
        <f>IF('Input Data'!I5="","",('Input Data'!I34-'Input Data'!I36))</f>
        <v>251.588</v>
      </c>
      <c r="J20" s="10">
        <f>IF('Input Data'!J5="","",('Input Data'!J34-'Input Data'!J36))</f>
        <v>486.11699999999996</v>
      </c>
      <c r="K20" s="10">
        <f>IF('Input Data'!K5="","",('Input Data'!K34-'Input Data'!K36))</f>
        <v>57.53999999999999</v>
      </c>
      <c r="L20" s="10">
        <f>IF('Input Data'!L5="","",('Input Data'!L34-'Input Data'!L36))</f>
        <v>216.32799999999997</v>
      </c>
      <c r="M20" s="10">
        <f>IF('Input Data'!M5="","",('Input Data'!M34-'Input Data'!M36))</f>
        <v>284.063</v>
      </c>
      <c r="N20" s="10">
        <f>IF('Input Data'!N5="","",('Input Data'!N34-'Input Data'!N36))</f>
        <v>435.443</v>
      </c>
      <c r="O20" s="10">
        <f>IF('Input Data'!O5="","",('Input Data'!O34-'Input Data'!O36))</f>
        <v>425.668</v>
      </c>
      <c r="P20" s="10">
        <f>IF('Input Data'!P5="","",('Input Data'!P34-'Input Data'!P36))</f>
        <v>10.081</v>
      </c>
      <c r="Q20" s="10">
        <f>IF('Input Data'!Q5="","",('Input Data'!Q34-'Input Data'!Q36))</f>
        <v>29.048</v>
      </c>
      <c r="R20" s="10">
        <f>IF('Input Data'!R5="","",('Input Data'!R34-'Input Data'!R36))</f>
        <v>12.061</v>
      </c>
      <c r="S20" s="10">
        <f>IF('Input Data'!S5="","",('Input Data'!S34-'Input Data'!S36))</f>
        <v>24.409</v>
      </c>
      <c r="T20" s="10">
        <f>IF('Input Data'!T5="","",('Input Data'!T34-'Input Data'!T36))</f>
        <v>94.76000000000002</v>
      </c>
      <c r="U20" s="10">
        <f>IF('Input Data'!U5="","",('Input Data'!U34-'Input Data'!U36))</f>
        <v>155.25</v>
      </c>
      <c r="V20" s="10">
        <f>IF('Input Data'!V5="","",('Input Data'!V34-'Input Data'!V36))</f>
        <v>121.96000000000001</v>
      </c>
      <c r="W20" s="10">
        <f>IF('Input Data'!W5="","",('Input Data'!W34-'Input Data'!W36))</f>
        <v>250.50699999999998</v>
      </c>
      <c r="X20" s="10">
        <f>IF('Input Data'!X5="","",('Input Data'!X34-'Input Data'!X36))</f>
        <v>324.747</v>
      </c>
      <c r="Y20" s="10">
        <f>IF('Input Data'!Y5="","",('Input Data'!Y34-'Input Data'!Y36))</f>
        <v>313.548</v>
      </c>
      <c r="Z20" s="10">
        <f>IF('Input Data'!Z5="","",('Input Data'!Z34-'Input Data'!Z36))</f>
        <v>279.90999999999997</v>
      </c>
      <c r="AA20" s="10">
        <f>IF('Input Data'!AA5="","",('Input Data'!AA34-'Input Data'!AA36))</f>
        <v>220.82899999999998</v>
      </c>
      <c r="AB20" s="10">
        <f>IF('Input Data'!AB5="","",('Input Data'!AB34-'Input Data'!AB36))</f>
        <v>114.03800000000001</v>
      </c>
      <c r="AC20" s="10">
        <f>IF('Input Data'!AC5="","",('Input Data'!AC34-'Input Data'!AC36))</f>
        <v>162.093</v>
      </c>
      <c r="AD20" s="10">
        <f>IF('Input Data'!AD5="","",('Input Data'!AD34-'Input Data'!AD36))</f>
        <v>55.02400000000001</v>
      </c>
      <c r="AE20" s="10">
        <f>IF('Input Data'!AE5="","",('Input Data'!AE34-'Input Data'!AE36))</f>
        <v>-1.4230000000000018</v>
      </c>
      <c r="AF20" s="10">
        <f>IF('Input Data'!AF5="","",('Input Data'!AF34-'Input Data'!AF36))</f>
        <v>82.59299999999999</v>
      </c>
      <c r="AG20" s="10">
        <f>IF('Input Data'!AG5="","",('Input Data'!AG34-'Input Data'!AG36))</f>
        <v>121.984</v>
      </c>
      <c r="AH20" s="10">
        <f>IF('Input Data'!AH5="","",('Input Data'!AH34-'Input Data'!AH36))</f>
        <v>8.157</v>
      </c>
      <c r="AI20" s="10">
        <f>IF('Input Data'!AI5="","",('Input Data'!AI34-'Input Data'!AI36))</f>
        <v>48.723</v>
      </c>
      <c r="AJ20" s="10">
        <f>IF('Input Data'!AJ5="","",('Input Data'!AJ34-'Input Data'!AJ36))</f>
        <v>-22.378000000000004</v>
      </c>
      <c r="AK20" s="10">
        <f>IF('Input Data'!AK5="","",('Input Data'!AK34-'Input Data'!AK36))</f>
        <v>44.56100000000001</v>
      </c>
      <c r="AL20" s="10">
        <f>IF('Input Data'!AL5="","",('Input Data'!AL34-'Input Data'!AL36))</f>
        <v>9.248999999999995</v>
      </c>
      <c r="AM20" s="10">
        <f>IF('Input Data'!AM5="","",('Input Data'!AM34-'Input Data'!AM36))</f>
        <v>19.464</v>
      </c>
      <c r="AN20" s="10">
        <f>IF('Input Data'!AN5="","",('Input Data'!AN34-'Input Data'!AN36))</f>
        <v>56.68000000000001</v>
      </c>
      <c r="AO20" s="10">
        <f>IF('Input Data'!AO5="","",('Input Data'!AO34-'Input Data'!AO36))</f>
        <v>66.25399999999999</v>
      </c>
      <c r="AP20" s="10">
        <f>IF('Input Data'!AP5="","",('Input Data'!AP34-'Input Data'!AP36))</f>
        <v>44.624</v>
      </c>
      <c r="AQ20" s="10">
        <f>IF('Input Data'!AQ5="","",('Input Data'!AQ34-'Input Data'!AQ36))</f>
        <v>72.411</v>
      </c>
      <c r="AR20" s="10">
        <f>IF('Input Data'!AR5="","",('Input Data'!AR34-'Input Data'!AR36))</f>
        <v>456.57399999999996</v>
      </c>
      <c r="AS20" s="10">
        <f>IF('Input Data'!AS5="","",('Input Data'!AS34-'Input Data'!AS36))</f>
        <v>537.2900000000001</v>
      </c>
      <c r="AT20" s="10">
        <f>IF('Input Data'!AT5="","",('Input Data'!AT34-'Input Data'!AT36))</f>
        <v>62.045628</v>
      </c>
      <c r="AU20" s="10">
        <f>IF('Input Data'!AU5="","",('Input Data'!AU34-'Input Data'!AU36))</f>
        <v>41.30278800000001</v>
      </c>
      <c r="AV20" s="10">
        <f>IF('Input Data'!AV5="","",('Input Data'!AV34-'Input Data'!AV36))</f>
        <v>86.740395</v>
      </c>
      <c r="AW20" s="10">
        <f>IF('Input Data'!AW5="","",('Input Data'!AW34-'Input Data'!AW36))</f>
        <v>94.40698599999999</v>
      </c>
      <c r="AX20" s="10">
        <f>IF('Input Data'!AX5="","",('Input Data'!AX34-'Input Data'!AX36))</f>
        <v>100.88978200000001</v>
      </c>
      <c r="AY20" s="10">
        <f>IF('Input Data'!AY5="","",('Input Data'!AY34-'Input Data'!AY36))</f>
        <v>-762</v>
      </c>
      <c r="AZ20" s="10">
        <f>IF('Input Data'!AZ5="","",('Input Data'!AZ34-'Input Data'!AZ36))</f>
        <v>2570</v>
      </c>
      <c r="BA20" s="10">
        <f>IF('Input Data'!BA5="","",('Input Data'!BA34-'Input Data'!BA36))</f>
        <v>2053</v>
      </c>
      <c r="BB20" s="10">
        <f>IF('Input Data'!BB5="","",('Input Data'!BB34-'Input Data'!BB36))</f>
        <v>3037</v>
      </c>
      <c r="BC20" s="10">
        <f>IF('Input Data'!BC5="","",('Input Data'!BC34-'Input Data'!BC36))</f>
        <v>2956</v>
      </c>
      <c r="BD20" s="10">
        <f>IF('Input Data'!BD5="","",('Input Data'!BD34-'Input Data'!BD36))</f>
        <v>13.676000000000002</v>
      </c>
      <c r="BE20" s="10">
        <f>IF('Input Data'!BE5="","",('Input Data'!BE34-'Input Data'!BE36))</f>
        <v>14.09899999999999</v>
      </c>
      <c r="BF20" s="10">
        <f>IF('Input Data'!BF5="","",('Input Data'!BF34-'Input Data'!BF36))</f>
        <v>-16.768</v>
      </c>
      <c r="BG20" s="10">
        <f>IF('Input Data'!BG5="","",('Input Data'!BG34-'Input Data'!BG36))</f>
        <v>159.49900000000002</v>
      </c>
      <c r="BH20" s="10">
        <f>IF('Input Data'!BH5="","",('Input Data'!BH34-'Input Data'!BH36))</f>
        <v>204.714</v>
      </c>
      <c r="BI20" s="10">
        <f>IF('Input Data'!BI5="","",('Input Data'!BI34-'Input Data'!BI36))</f>
        <v>243.13600000000002</v>
      </c>
      <c r="BJ20" s="10">
        <f>IF('Input Data'!BJ5="","",('Input Data'!BJ34-'Input Data'!BJ36))</f>
        <v>329.611</v>
      </c>
      <c r="BK20" s="10">
        <f>IF('Input Data'!BK5="","",('Input Data'!BK34-'Input Data'!BK36))</f>
        <v>-18.491999999999997</v>
      </c>
      <c r="BL20" s="10">
        <f>IF('Input Data'!BL5="","",('Input Data'!BL34-'Input Data'!BL36))</f>
        <v>2.2759999999999962</v>
      </c>
      <c r="BM20" s="10">
        <f>IF('Input Data'!BM5="","",('Input Data'!BM34-'Input Data'!BM36))</f>
        <v>32.339</v>
      </c>
      <c r="BN20" s="10">
        <f>IF('Input Data'!BN5="","",('Input Data'!BN34-'Input Data'!BN36))</f>
        <v>53.05000000000001</v>
      </c>
      <c r="BO20" s="10">
        <f>IF('Input Data'!BQ5="","",('Input Data'!BQ34-'Input Data'!BQ36))</f>
        <v>6756</v>
      </c>
      <c r="BP20" s="10">
        <f>IF('Input Data'!BR5="","",('Input Data'!BR34-'Input Data'!BR36))</f>
        <v>8106</v>
      </c>
      <c r="BQ20" s="10">
        <f>IF('Input Data'!BS5="","",('Input Data'!BS34-'Input Data'!BS36))</f>
        <v>9084</v>
      </c>
      <c r="BR20" s="10">
        <f>IF('Input Data'!BT5="","",('Input Data'!BT34-'Input Data'!BT36))</f>
        <v>13739</v>
      </c>
      <c r="BS20" s="10">
        <f>IF('Input Data'!BU5="","",('Input Data'!BU34-'Input Data'!BU36))</f>
        <v>56.660000000000004</v>
      </c>
      <c r="BT20" s="10">
        <f>IF('Input Data'!BV5="","",('Input Data'!BV34-'Input Data'!BV36))</f>
        <v>103.28</v>
      </c>
      <c r="BU20" s="10">
        <f>IF('Input Data'!BW5="","",('Input Data'!BW34-'Input Data'!BW36))</f>
        <v>207.8</v>
      </c>
      <c r="BV20" s="10">
        <f>IF('Input Data'!BX5="","",('Input Data'!BX34-'Input Data'!BX36))</f>
        <v>251.10000000000002</v>
      </c>
      <c r="BW20" s="10">
        <f>IF('Input Data'!BY5="","",('Input Data'!BY34-'Input Data'!BY36))</f>
        <v>320.29999999999995</v>
      </c>
      <c r="BX20" s="10">
        <f>IF('Input Data'!BZ5="","",('Input Data'!BZ34-'Input Data'!BZ36))</f>
        <v>378.00000000000006</v>
      </c>
      <c r="BY20" s="10">
        <f>IF('Input Data'!CA5="","",('Input Data'!CA34-'Input Data'!CA36))</f>
        <v>507.7</v>
      </c>
      <c r="BZ20" s="10">
        <f>IF('Input Data'!CB5="","",('Input Data'!CB34-'Input Data'!CB36))</f>
        <v>413.99999999999994</v>
      </c>
      <c r="CA20" s="10">
        <f>IF('Input Data'!CC5="","",('Input Data'!CC34-'Input Data'!CC36))</f>
        <v>193.29999999999998</v>
      </c>
      <c r="CB20" s="10">
        <f>IF('Input Data'!CD5="","",('Input Data'!CD34-'Input Data'!CD36))</f>
        <v>419.1</v>
      </c>
      <c r="CC20" s="10">
        <f>IF('Input Data'!CE5="","",('Input Data'!CE34-'Input Data'!CE36))</f>
        <v>937.8</v>
      </c>
      <c r="CD20" s="10">
        <f>IF('Input Data'!CF5="","",('Input Data'!CF34-'Input Data'!CF36))</f>
        <v>-26.28</v>
      </c>
      <c r="CE20" s="10">
        <f>IF('Input Data'!CG5="","",('Input Data'!CG34-'Input Data'!CG36))</f>
        <v>-163.4</v>
      </c>
      <c r="CF20" s="10">
        <f>IF('Input Data'!CH5="","",('Input Data'!CH34-'Input Data'!CH36))</f>
        <v>-108.275</v>
      </c>
      <c r="CG20" s="10">
        <f>IF('Input Data'!CI5="","",('Input Data'!CI34-'Input Data'!CI36))</f>
        <v>-60.199</v>
      </c>
      <c r="CH20" s="10">
        <f>IF('Input Data'!CJ5="","",('Input Data'!CJ34-'Input Data'!CJ36))</f>
        <v>103.28699999999999</v>
      </c>
      <c r="CI20" s="10">
        <f>IF('Input Data'!CK5="","",('Input Data'!CK34-'Input Data'!CK36))</f>
        <v>291.66700000000003</v>
      </c>
      <c r="CJ20" s="10"/>
      <c r="CK20" s="10"/>
      <c r="CL20" s="10"/>
      <c r="CM20" s="10"/>
      <c r="CN20" s="10"/>
      <c r="CO20" s="10"/>
      <c r="CP20" s="10"/>
      <c r="CQ20" s="10"/>
      <c r="CR20" s="10"/>
      <c r="CS20" s="10"/>
      <c r="CT20" s="10"/>
      <c r="CU20" s="10"/>
      <c r="CV20" s="10"/>
      <c r="CW20" s="10"/>
      <c r="CX20" s="10"/>
      <c r="CY20" s="10"/>
      <c r="CZ20" s="10"/>
      <c r="DA20" s="10"/>
      <c r="DB20" s="10"/>
      <c r="DC20" s="10"/>
      <c r="DD20" s="10"/>
      <c r="DE20" s="10"/>
      <c r="DF20" s="10"/>
      <c r="DG20" s="10"/>
      <c r="DH20" s="10"/>
      <c r="DI20" s="10"/>
      <c r="DJ20" s="10"/>
      <c r="DK20" s="10"/>
      <c r="DL20" s="10"/>
      <c r="DM20" s="10"/>
      <c r="DN20" s="10"/>
      <c r="DO20" s="10"/>
      <c r="DP20" s="10"/>
      <c r="DQ20" s="10"/>
      <c r="DR20" s="10"/>
      <c r="DS20" s="10"/>
      <c r="DT20" s="10"/>
      <c r="DU20" s="10"/>
      <c r="DV20" s="10"/>
      <c r="DW20" s="10"/>
      <c r="DX20" s="10"/>
      <c r="DY20" s="10"/>
      <c r="DZ20" s="10"/>
      <c r="EA20" s="10"/>
      <c r="EB20" s="10"/>
      <c r="EC20" s="10"/>
      <c r="ED20" s="10"/>
      <c r="EE20" s="10"/>
      <c r="EF20" s="10"/>
      <c r="EG20" s="10"/>
      <c r="EH20" s="10"/>
      <c r="EI20" s="10"/>
      <c r="EJ20" s="10"/>
      <c r="EK20" s="10"/>
      <c r="EL20" s="10"/>
      <c r="EM20" s="10"/>
      <c r="EN20" s="10"/>
      <c r="EO20" s="10"/>
      <c r="EP20" s="10"/>
      <c r="EQ20" s="10"/>
      <c r="ER20" s="10"/>
      <c r="ES20" s="10"/>
      <c r="ET20" s="10"/>
      <c r="EU20" s="10"/>
      <c r="EV20" s="10"/>
      <c r="EW20" s="10"/>
      <c r="EX20" s="10"/>
      <c r="EY20" s="10"/>
      <c r="EZ20" s="10"/>
      <c r="FA20" s="10"/>
      <c r="FB20" s="10"/>
      <c r="FC20" s="10"/>
      <c r="FD20" s="10"/>
      <c r="FE20" s="10"/>
      <c r="FF20" s="10"/>
      <c r="FG20" s="10"/>
    </row>
    <row r="21" spans="1:163" s="4" customFormat="1" ht="12" customHeight="1">
      <c r="A21" s="24" t="s">
        <v>330</v>
      </c>
      <c r="B21" s="126" t="s">
        <v>380</v>
      </c>
      <c r="C21" s="29" t="s">
        <v>308</v>
      </c>
      <c r="D21" s="29"/>
      <c r="E21" s="14">
        <f>IF('Input Data'!E5="","",('Input Data'!E34-'Input Data'!E36)/'Input Data'!E5)</f>
        <v>0.043958339702630266</v>
      </c>
      <c r="F21" s="14">
        <f>IF('Input Data'!F5="","",('Input Data'!F34-'Input Data'!F36)/'Input Data'!F5)</f>
        <v>0.02076023958595825</v>
      </c>
      <c r="G21" s="14">
        <f>IF('Input Data'!G5="","",('Input Data'!G34-'Input Data'!G36)/'Input Data'!G5)</f>
        <v>0.07430817651130293</v>
      </c>
      <c r="H21" s="14">
        <f>IF('Input Data'!H5="","",('Input Data'!H34-'Input Data'!H36)/'Input Data'!H5)</f>
        <v>0.08967877638554649</v>
      </c>
      <c r="I21" s="14">
        <f>IF('Input Data'!I5="","",('Input Data'!I34-'Input Data'!I36)/'Input Data'!I5)</f>
        <v>0.06126739452361233</v>
      </c>
      <c r="J21" s="14">
        <f>IF('Input Data'!J5="","",('Input Data'!J34-'Input Data'!J36)/'Input Data'!J5)</f>
        <v>0.11172126782772131</v>
      </c>
      <c r="K21" s="14">
        <f>IF('Input Data'!K5="","",('Input Data'!K34-'Input Data'!K36)/'Input Data'!K5)</f>
        <v>0.024008411706291255</v>
      </c>
      <c r="L21" s="14">
        <f>IF('Input Data'!L5="","",('Input Data'!L34-'Input Data'!L36)/'Input Data'!L5)</f>
        <v>0.07388352299894807</v>
      </c>
      <c r="M21" s="14">
        <f>IF('Input Data'!M5="","",('Input Data'!M34-'Input Data'!M36)/'Input Data'!M5)</f>
        <v>0.07750348961192459</v>
      </c>
      <c r="N21" s="14">
        <f>IF('Input Data'!N5="","",('Input Data'!N34-'Input Data'!N36)/'Input Data'!N5)</f>
        <v>0.09724092174575998</v>
      </c>
      <c r="O21" s="14">
        <f>IF('Input Data'!O5="","",('Input Data'!O34-'Input Data'!O36)/'Input Data'!O5)</f>
        <v>0.08269126390578432</v>
      </c>
      <c r="P21" s="14">
        <f>IF('Input Data'!P5="","",('Input Data'!P34-'Input Data'!P36)/'Input Data'!P5)</f>
        <v>0.02914746343917516</v>
      </c>
      <c r="Q21" s="14">
        <f>IF('Input Data'!Q5="","",('Input Data'!Q34-'Input Data'!Q36)/'Input Data'!Q5)</f>
        <v>0.07127783830472208</v>
      </c>
      <c r="R21" s="14">
        <f>IF('Input Data'!R5="","",('Input Data'!R34-'Input Data'!R36)/'Input Data'!R5)</f>
        <v>0.025512103495249135</v>
      </c>
      <c r="S21" s="14">
        <f>IF('Input Data'!S5="","",('Input Data'!S34-'Input Data'!S36)/'Input Data'!S5)</f>
        <v>0.044238196472035994</v>
      </c>
      <c r="T21" s="14">
        <f>IF('Input Data'!T5="","",('Input Data'!T34-'Input Data'!T36)/'Input Data'!T5)</f>
        <v>0.10260408207460346</v>
      </c>
      <c r="U21" s="14">
        <f>IF('Input Data'!U5="","",('Input Data'!U34-'Input Data'!U36)/'Input Data'!U5)</f>
        <v>0.15063163409853877</v>
      </c>
      <c r="V21" s="14">
        <f>IF('Input Data'!V5="","",('Input Data'!V34-'Input Data'!V36)/'Input Data'!V5)</f>
        <v>0.10232402047151606</v>
      </c>
      <c r="W21" s="14">
        <f>IF('Input Data'!W5="","",('Input Data'!W34-'Input Data'!W36)/'Input Data'!W5)</f>
        <v>0.1801819751132849</v>
      </c>
      <c r="X21" s="14">
        <f>IF('Input Data'!X5="","",('Input Data'!X34-'Input Data'!X36)/'Input Data'!X5)</f>
        <v>0.2010502379503397</v>
      </c>
      <c r="Y21" s="14">
        <f>IF('Input Data'!Y5="","",('Input Data'!Y34-'Input Data'!Y36)/'Input Data'!Y5)</f>
        <v>0.16678528684273516</v>
      </c>
      <c r="Z21" s="14">
        <f>IF('Input Data'!Z5="","",('Input Data'!Z34-'Input Data'!Z36)/'Input Data'!Z5)</f>
        <v>0.07065668740770657</v>
      </c>
      <c r="AA21" s="14">
        <f>IF('Input Data'!AA5="","",('Input Data'!AA34-'Input Data'!AA36)/'Input Data'!AA5)</f>
        <v>0.05178213371120572</v>
      </c>
      <c r="AB21" s="14">
        <f>IF('Input Data'!AB5="","",('Input Data'!AB34-'Input Data'!AB36)/'Input Data'!AB5)</f>
        <v>0.024447457196905387</v>
      </c>
      <c r="AC21" s="14">
        <f>IF('Input Data'!AC5="","",('Input Data'!AC34-'Input Data'!AC36)/'Input Data'!AC5)</f>
        <v>0.02825015415385827</v>
      </c>
      <c r="AD21" s="14">
        <f>IF('Input Data'!AD5="","",('Input Data'!AD34-'Input Data'!AD36)/'Input Data'!AD5)</f>
        <v>0.1099213705810906</v>
      </c>
      <c r="AE21" s="14">
        <f>IF('Input Data'!AE5="","",('Input Data'!AE34-'Input Data'!AE36)/'Input Data'!AE5)</f>
        <v>-0.0022233437026875458</v>
      </c>
      <c r="AF21" s="14">
        <f>IF('Input Data'!AF5="","",('Input Data'!AF34-'Input Data'!AF36)/'Input Data'!AF5)</f>
        <v>0.09682433802764064</v>
      </c>
      <c r="AG21" s="14">
        <f>IF('Input Data'!AG5="","",('Input Data'!AG34-'Input Data'!AG36)/'Input Data'!AG5)</f>
        <v>0.11966982492558896</v>
      </c>
      <c r="AH21" s="14">
        <f>IF('Input Data'!AH5="","",('Input Data'!AH34-'Input Data'!AH36)/'Input Data'!AH5)</f>
        <v>0.010795108652497287</v>
      </c>
      <c r="AI21" s="14">
        <f>IF('Input Data'!AI5="","",('Input Data'!AI34-'Input Data'!AI36)/'Input Data'!AI5)</f>
        <v>0.059543188150755245</v>
      </c>
      <c r="AJ21" s="14">
        <f>IF('Input Data'!AJ5="","",('Input Data'!AJ34-'Input Data'!AJ36)/'Input Data'!AJ5)</f>
        <v>-0.02471511025603079</v>
      </c>
      <c r="AK21" s="14">
        <f>IF('Input Data'!AK5="","",('Input Data'!AK34-'Input Data'!AK36)/'Input Data'!AK5)</f>
        <v>0.04478816557580047</v>
      </c>
      <c r="AL21" s="14">
        <f>IF('Input Data'!AL5="","",('Input Data'!AL34-'Input Data'!AL36)/'Input Data'!AL5)</f>
        <v>0.007467952962150741</v>
      </c>
      <c r="AM21" s="14">
        <f>IF('Input Data'!AM5="","",('Input Data'!AM34-'Input Data'!AM36)/'Input Data'!AM5)</f>
        <v>0.11613365155131264</v>
      </c>
      <c r="AN21" s="14">
        <f>IF('Input Data'!AN5="","",('Input Data'!AN34-'Input Data'!AN36)/'Input Data'!AN5)</f>
        <v>0.2858381998446751</v>
      </c>
      <c r="AO21" s="14">
        <f>IF('Input Data'!AO5="","",('Input Data'!AO34-'Input Data'!AO36)/'Input Data'!AO5)</f>
        <v>0.29804539013473086</v>
      </c>
      <c r="AP21" s="14">
        <f>IF('Input Data'!AP5="","",('Input Data'!AP34-'Input Data'!AP36)/'Input Data'!AP5)</f>
        <v>0.17714263030447383</v>
      </c>
      <c r="AQ21" s="14">
        <f>IF('Input Data'!AQ5="","",('Input Data'!AQ34-'Input Data'!AQ36)/'Input Data'!AQ5)</f>
        <v>0.23160847481480534</v>
      </c>
      <c r="AR21" s="14">
        <f>IF('Input Data'!AR5="","",('Input Data'!AR34-'Input Data'!AR36)/'Input Data'!AR5)</f>
        <v>0.156074092583939</v>
      </c>
      <c r="AS21" s="14">
        <f>IF('Input Data'!AS5="","",('Input Data'!AS34-'Input Data'!AS36)/'Input Data'!AS5)</f>
        <v>0.14405538607722887</v>
      </c>
      <c r="AT21" s="14">
        <f>IF('Input Data'!AT5="","",('Input Data'!AT34-'Input Data'!AT36)/'Input Data'!AT5)</f>
        <v>0.208612830340932</v>
      </c>
      <c r="AU21" s="14">
        <f>IF('Input Data'!AU5="","",('Input Data'!AU34-'Input Data'!AU36)/'Input Data'!AU5)</f>
        <v>0.13310598775378668</v>
      </c>
      <c r="AV21" s="14">
        <f>IF('Input Data'!AV5="","",('Input Data'!AV34-'Input Data'!AV36)/'Input Data'!AV5)</f>
        <v>0.2194523559770398</v>
      </c>
      <c r="AW21" s="14">
        <f>IF('Input Data'!AW5="","",('Input Data'!AW34-'Input Data'!AW36)/'Input Data'!AW5)</f>
        <v>0.2012859021290091</v>
      </c>
      <c r="AX21" s="14">
        <f>IF('Input Data'!AX5="","",('Input Data'!AX34-'Input Data'!AX36)/'Input Data'!AX5)</f>
        <v>0.1995184868298579</v>
      </c>
      <c r="AY21" s="14">
        <f>IF('Input Data'!AY5="","",('Input Data'!AY34-'Input Data'!AY36)/'Input Data'!AY5)</f>
        <v>-0.016660107569198477</v>
      </c>
      <c r="AZ21" s="14">
        <f>IF('Input Data'!AZ5="","",('Input Data'!AZ34-'Input Data'!AZ36)/'Input Data'!AZ5)</f>
        <v>0.04798984183892593</v>
      </c>
      <c r="BA21" s="14">
        <f>IF('Input Data'!BA5="","",('Input Data'!BA34-'Input Data'!BA36)/'Input Data'!BA5)</f>
        <v>0.03524645046096795</v>
      </c>
      <c r="BB21" s="14">
        <f>IF('Input Data'!BB5="","",('Input Data'!BB34-'Input Data'!BB36)/'Input Data'!BB5)</f>
        <v>0.0468557146383609</v>
      </c>
      <c r="BC21" s="14">
        <f>IF('Input Data'!BC5="","",('Input Data'!BC34-'Input Data'!BC36)/'Input Data'!BC5)</f>
        <v>0.04044107587490081</v>
      </c>
      <c r="BD21" s="14">
        <f>IF('Input Data'!BD5="","",('Input Data'!BD34-'Input Data'!BD36)/'Input Data'!BD5)</f>
        <v>0.047853318870499324</v>
      </c>
      <c r="BE21" s="14">
        <f>IF('Input Data'!BE5="","",('Input Data'!BE34-'Input Data'!BE36)/'Input Data'!BE5)</f>
        <v>0.04145923327324746</v>
      </c>
      <c r="BF21" s="14">
        <f>IF('Input Data'!BF5="","",('Input Data'!BF34-'Input Data'!BF36)/'Input Data'!BF5)</f>
        <v>-0.037911948775458525</v>
      </c>
      <c r="BG21" s="14">
        <f>IF('Input Data'!BG5="","",('Input Data'!BG34-'Input Data'!BG36)/'Input Data'!BG5)</f>
        <v>0.1963204758001187</v>
      </c>
      <c r="BH21" s="14">
        <f>IF('Input Data'!BH5="","",('Input Data'!BH34-'Input Data'!BH36)/'Input Data'!BH5)</f>
        <v>0.21304313438179048</v>
      </c>
      <c r="BI21" s="14">
        <f>IF('Input Data'!BI5="","",('Input Data'!BI34-'Input Data'!BI36)/'Input Data'!BI5)</f>
        <v>0.21190981700535844</v>
      </c>
      <c r="BJ21" s="14">
        <f>IF('Input Data'!BJ5="","",('Input Data'!BJ34-'Input Data'!BJ36)/'Input Data'!BJ5)</f>
        <v>0.25983677182504805</v>
      </c>
      <c r="BK21" s="14">
        <f>IF('Input Data'!BK5="","",('Input Data'!BK34-'Input Data'!BK36)/'Input Data'!BK5)</f>
        <v>-0.016932329284908502</v>
      </c>
      <c r="BL21" s="14">
        <f>IF('Input Data'!BL5="","",('Input Data'!BL34-'Input Data'!BL36)/'Input Data'!BL5)</f>
        <v>0.001734108450350095</v>
      </c>
      <c r="BM21" s="14">
        <f>IF('Input Data'!BM5="","",('Input Data'!BM34-'Input Data'!BM36)/'Input Data'!BM5)</f>
        <v>0.021390830630182506</v>
      </c>
      <c r="BN21" s="14">
        <f>IF('Input Data'!BN5="","",('Input Data'!BN34-'Input Data'!BN36)/'Input Data'!BN5)</f>
        <v>0.030820785700549785</v>
      </c>
      <c r="BO21" s="14">
        <f>IF('Input Data'!BQ5="","",('Input Data'!BQ34-'Input Data'!BQ36)/'Input Data'!BQ5)</f>
        <v>0.2327728776185226</v>
      </c>
      <c r="BP21" s="14">
        <f>IF('Input Data'!BR5="","",('Input Data'!BR34-'Input Data'!BR36)/'Input Data'!BR5)</f>
        <v>0.25039384672412196</v>
      </c>
      <c r="BQ21" s="14">
        <f>IF('Input Data'!BS5="","",('Input Data'!BS34-'Input Data'!BS36)/'Input Data'!BS5)</f>
        <v>0.2030579399141631</v>
      </c>
      <c r="BR21" s="14">
        <f>IF('Input Data'!BT5="","",('Input Data'!BT34-'Input Data'!BT36)/'Input Data'!BT5)</f>
        <v>0.2611182910141402</v>
      </c>
      <c r="BS21" s="14">
        <f>IF('Input Data'!BU5="","",('Input Data'!BU34-'Input Data'!BU36)/'Input Data'!BU5)</f>
        <v>0.057808068235150084</v>
      </c>
      <c r="BT21" s="14">
        <f>IF('Input Data'!BV5="","",('Input Data'!BV34-'Input Data'!BV36)/'Input Data'!BV5)</f>
        <v>0.09361771557545708</v>
      </c>
      <c r="BU21" s="14">
        <f>IF('Input Data'!BW5="","",('Input Data'!BW34-'Input Data'!BW36)/'Input Data'!BW5)</f>
        <v>0.09877834291961783</v>
      </c>
      <c r="BV21" s="14">
        <f>IF('Input Data'!BX5="","",('Input Data'!BX34-'Input Data'!BX36)/'Input Data'!BX5)</f>
        <v>0.10967939198043156</v>
      </c>
      <c r="BW21" s="14">
        <f>IF('Input Data'!BY5="","",('Input Data'!BY34-'Input Data'!BY36)/'Input Data'!BY5)</f>
        <v>0.12308342619990006</v>
      </c>
      <c r="BX21" s="14">
        <f>IF('Input Data'!BZ5="","",('Input Data'!BZ34-'Input Data'!BZ36)/'Input Data'!BZ5)</f>
        <v>0.12551467658387572</v>
      </c>
      <c r="BY21" s="14">
        <f>IF('Input Data'!CA5="","",('Input Data'!CA34-'Input Data'!CA36)/'Input Data'!CA5)</f>
        <v>0.14004358260006067</v>
      </c>
      <c r="BZ21" s="14">
        <f>IF('Input Data'!CB5="","",('Input Data'!CB34-'Input Data'!CB36)/'Input Data'!CB5)</f>
        <v>0.09713065715693403</v>
      </c>
      <c r="CA21" s="14">
        <f>IF('Input Data'!CC5="","",('Input Data'!CC34-'Input Data'!CC36)/'Input Data'!CC5)</f>
        <v>0.07674898753275629</v>
      </c>
      <c r="CB21" s="14">
        <f>IF('Input Data'!CD5="","",('Input Data'!CD34-'Input Data'!CD36)/'Input Data'!CD5)</f>
        <v>0.12791478451959468</v>
      </c>
      <c r="CC21" s="14">
        <f>IF('Input Data'!CE5="","",('Input Data'!CE34-'Input Data'!CE36)/'Input Data'!CE5)</f>
        <v>0.19541978370043137</v>
      </c>
      <c r="CD21" s="14">
        <f>IF('Input Data'!CF5="","",('Input Data'!CF34-'Input Data'!CF36)/'Input Data'!CF5)</f>
        <v>-0.014586547961324556</v>
      </c>
      <c r="CE21" s="14">
        <f>IF('Input Data'!CG5="","",('Input Data'!CG34-'Input Data'!CG36)/'Input Data'!CG5)</f>
        <v>-0.07400365670455467</v>
      </c>
      <c r="CF21" s="14">
        <f>IF('Input Data'!CH5="","",('Input Data'!CH34-'Input Data'!CH36)/'Input Data'!CH5)</f>
        <v>-0.04676208968992556</v>
      </c>
      <c r="CG21" s="14">
        <f>IF('Input Data'!CI5="","",('Input Data'!CI34-'Input Data'!CI36)/'Input Data'!CI5)</f>
        <v>-0.021823543208976944</v>
      </c>
      <c r="CH21" s="14">
        <f>IF('Input Data'!CJ5="","",('Input Data'!CJ34-'Input Data'!CJ36)/'Input Data'!CJ5)</f>
        <v>0.026744834593580118</v>
      </c>
      <c r="CI21" s="14">
        <f>IF('Input Data'!CK5="","",('Input Data'!CK34-'Input Data'!CK36)/'Input Data'!CK5)</f>
        <v>0.050344485343298655</v>
      </c>
      <c r="CJ21" s="14"/>
      <c r="CK21" s="14"/>
      <c r="CL21" s="14"/>
      <c r="CM21" s="14"/>
      <c r="CN21" s="14"/>
      <c r="CO21" s="14"/>
      <c r="CP21" s="14"/>
      <c r="CQ21" s="14"/>
      <c r="CR21" s="14"/>
      <c r="CS21" s="14"/>
      <c r="CT21" s="14"/>
      <c r="CU21" s="14"/>
      <c r="CV21" s="14"/>
      <c r="CW21" s="14"/>
      <c r="CX21" s="14"/>
      <c r="CY21" s="14"/>
      <c r="CZ21" s="14"/>
      <c r="DA21" s="14"/>
      <c r="DB21" s="14"/>
      <c r="DC21" s="14"/>
      <c r="DD21" s="14"/>
      <c r="DE21" s="14"/>
      <c r="DF21" s="14"/>
      <c r="DG21" s="14"/>
      <c r="DH21" s="14"/>
      <c r="DI21" s="14"/>
      <c r="DJ21" s="14"/>
      <c r="DK21" s="14"/>
      <c r="DL21" s="14"/>
      <c r="DM21" s="14"/>
      <c r="DN21" s="14"/>
      <c r="DO21" s="14"/>
      <c r="DP21" s="14"/>
      <c r="DQ21" s="14"/>
      <c r="DR21" s="14"/>
      <c r="DS21" s="14"/>
      <c r="DT21" s="14"/>
      <c r="DU21" s="14"/>
      <c r="DV21" s="14"/>
      <c r="DW21" s="14"/>
      <c r="DX21" s="14"/>
      <c r="DY21" s="14"/>
      <c r="DZ21" s="14"/>
      <c r="EA21" s="14"/>
      <c r="EB21" s="14"/>
      <c r="EC21" s="14"/>
      <c r="ED21" s="14"/>
      <c r="EE21" s="14"/>
      <c r="EF21" s="14"/>
      <c r="EG21" s="14"/>
      <c r="EH21" s="14"/>
      <c r="EI21" s="14"/>
      <c r="EJ21" s="14"/>
      <c r="EK21" s="14"/>
      <c r="EL21" s="14"/>
      <c r="EM21" s="14"/>
      <c r="EN21" s="14"/>
      <c r="EO21" s="14"/>
      <c r="EP21" s="14"/>
      <c r="EQ21" s="14"/>
      <c r="ER21" s="14"/>
      <c r="ES21" s="14"/>
      <c r="ET21" s="14"/>
      <c r="EU21" s="14"/>
      <c r="EV21" s="14"/>
      <c r="EW21" s="14"/>
      <c r="EX21" s="14"/>
      <c r="EY21" s="14"/>
      <c r="EZ21" s="14"/>
      <c r="FA21" s="14"/>
      <c r="FB21" s="14"/>
      <c r="FC21" s="14"/>
      <c r="FD21" s="14"/>
      <c r="FE21" s="14"/>
      <c r="FF21" s="14"/>
      <c r="FG21" s="14"/>
    </row>
    <row r="22" spans="1:163" s="4" customFormat="1" ht="12" customHeight="1">
      <c r="A22" s="24" t="s">
        <v>433</v>
      </c>
      <c r="B22" s="126" t="s">
        <v>478</v>
      </c>
      <c r="C22" s="44" t="s">
        <v>434</v>
      </c>
      <c r="D22" s="44"/>
      <c r="E22" s="14">
        <f>IF('Input Data'!E5&gt;0,'Input Data'!E34/'Input Data'!E5,"")</f>
        <v>0.08041619533869374</v>
      </c>
      <c r="F22" s="14">
        <f>IF('Input Data'!F5&gt;0,'Input Data'!F34/'Input Data'!F5,"")</f>
        <v>0.06876950512706197</v>
      </c>
      <c r="G22" s="14">
        <f>IF('Input Data'!G5&gt;0,'Input Data'!G34/'Input Data'!G5,"")</f>
        <v>0.12145599623888315</v>
      </c>
      <c r="H22" s="14">
        <f>IF('Input Data'!H5&gt;0,'Input Data'!H34/'Input Data'!H5,"")</f>
        <v>0.14398609423411346</v>
      </c>
      <c r="I22" s="14">
        <f>IF('Input Data'!I5&gt;0,'Input Data'!I34/'Input Data'!I5,"")</f>
        <v>0.11596771180936652</v>
      </c>
      <c r="J22" s="14">
        <f>IF('Input Data'!J5&gt;0,'Input Data'!J34/'Input Data'!J5,"")</f>
        <v>0.1699197845907263</v>
      </c>
      <c r="K22" s="14">
        <f>IF('Input Data'!K5&gt;0,'Input Data'!K34/'Input Data'!K5,"")</f>
        <v>0.08258993766324803</v>
      </c>
      <c r="L22" s="14">
        <f>IF('Input Data'!L5&gt;0,'Input Data'!L34/'Input Data'!L5,"")</f>
        <v>0.11542507411303432</v>
      </c>
      <c r="M22" s="14">
        <f>IF('Input Data'!M5&gt;0,'Input Data'!M34/'Input Data'!M5,"")</f>
        <v>0.11440606750475558</v>
      </c>
      <c r="N22" s="14">
        <f>IF('Input Data'!N5&gt;0,'Input Data'!N34/'Input Data'!N5,"")</f>
        <v>0.12247528517874462</v>
      </c>
      <c r="O22" s="14">
        <f>IF('Input Data'!O5&gt;0,'Input Data'!O34/'Input Data'!O5,"")</f>
        <v>0.11974117262190836</v>
      </c>
      <c r="P22" s="14">
        <f>IF('Input Data'!P5&gt;0,'Input Data'!P34/'Input Data'!P5,"")</f>
        <v>0.08987977864003562</v>
      </c>
      <c r="Q22" s="14">
        <f>IF('Input Data'!Q5&gt;0,'Input Data'!Q34/'Input Data'!Q5,"")</f>
        <v>0.1130561526456818</v>
      </c>
      <c r="R22" s="14">
        <f>IF('Input Data'!R5&gt;0,'Input Data'!R34/'Input Data'!R5,"")</f>
        <v>0.0650398937295349</v>
      </c>
      <c r="S22" s="14">
        <f>IF('Input Data'!S5&gt;0,'Input Data'!S34/'Input Data'!S5,"")</f>
        <v>0.06755617901164086</v>
      </c>
      <c r="T22" s="14">
        <f>IF('Input Data'!T5&gt;0,'Input Data'!T34/'Input Data'!T5,"")</f>
        <v>0.14923934816739756</v>
      </c>
      <c r="U22" s="14">
        <f>IF('Input Data'!U5&gt;0,'Input Data'!U34/'Input Data'!U5,"")</f>
        <v>0.18484272213921174</v>
      </c>
      <c r="V22" s="14">
        <f>IF('Input Data'!V5&gt;0,'Input Data'!V34/'Input Data'!V5,"")</f>
        <v>0.15457672623542243</v>
      </c>
      <c r="W22" s="14">
        <f>IF('Input Data'!W5&gt;0,'Input Data'!W34/'Input Data'!W5,"")</f>
        <v>0.22317269654031505</v>
      </c>
      <c r="X22" s="14">
        <f>IF('Input Data'!X5&gt;0,'Input Data'!X34/'Input Data'!X5,"")</f>
        <v>0.23902695119588077</v>
      </c>
      <c r="Y22" s="14">
        <f>IF('Input Data'!Y5&gt;0,'Input Data'!Y34/'Input Data'!Y5,"")</f>
        <v>0.2185802813904625</v>
      </c>
      <c r="Z22" s="14">
        <f>IF('Input Data'!Z5&gt;0,'Input Data'!Z34/'Input Data'!Z5,"")</f>
        <v>0.07633375825118956</v>
      </c>
      <c r="AA22" s="14">
        <f>IF('Input Data'!AA5&gt;0,'Input Data'!AA34/'Input Data'!AA5,"")</f>
        <v>0.05426280061877151</v>
      </c>
      <c r="AB22" s="14">
        <f>IF('Input Data'!AB5&gt;0,'Input Data'!AB34/'Input Data'!AB5,"")</f>
        <v>0.026887100674524978</v>
      </c>
      <c r="AC22" s="14">
        <f>IF('Input Data'!AC5&gt;0,'Input Data'!AC34/'Input Data'!AC5,"")</f>
        <v>0.03210408775249774</v>
      </c>
      <c r="AD22" s="14">
        <f>IF('Input Data'!AD5&gt;0,'Input Data'!AD34/'Input Data'!AD5,"")</f>
        <v>0.20061688934347632</v>
      </c>
      <c r="AE22" s="14">
        <f>IF('Input Data'!AE5&gt;0,'Input Data'!AE34/'Input Data'!AE5,"")</f>
        <v>0.12403539225688914</v>
      </c>
      <c r="AF22" s="14">
        <f>IF('Input Data'!AF5&gt;0,'Input Data'!AF34/'Input Data'!AF5,"")</f>
        <v>0.19143301614618197</v>
      </c>
      <c r="AG22" s="14">
        <f>IF('Input Data'!AG5&gt;0,'Input Data'!AG34/'Input Data'!AG5,"")</f>
        <v>0.18952398517469182</v>
      </c>
      <c r="AH22" s="14">
        <f>IF('Input Data'!AH5&gt;0,'Input Data'!AH34/'Input Data'!AH5,"")</f>
        <v>0.05062465260316032</v>
      </c>
      <c r="AI22" s="14">
        <f>IF('Input Data'!AI5&gt;0,'Input Data'!AI34/'Input Data'!AI5,"")</f>
        <v>0.1109277997751381</v>
      </c>
      <c r="AJ22" s="14">
        <f>IF('Input Data'!AJ5&gt;0,'Input Data'!AJ34/'Input Data'!AJ5,"")</f>
        <v>0.019451359452552244</v>
      </c>
      <c r="AK22" s="14">
        <f>IF('Input Data'!AK5&gt;0,'Input Data'!AK34/'Input Data'!AK5,"")</f>
        <v>0.09108498303394819</v>
      </c>
      <c r="AL22" s="14">
        <f>IF('Input Data'!AL5&gt;0,'Input Data'!AL34/'Input Data'!AL5,"")</f>
        <v>0.04637656117278109</v>
      </c>
      <c r="AM22" s="14">
        <f>IF('Input Data'!AM5&gt;0,'Input Data'!AM34/'Input Data'!AM5,"")</f>
        <v>0.29598448687350837</v>
      </c>
      <c r="AN22" s="14">
        <f>IF('Input Data'!AN5&gt;0,'Input Data'!AN34/'Input Data'!AN5,"")</f>
        <v>0.33636922952787274</v>
      </c>
      <c r="AO22" s="14">
        <f>IF('Input Data'!AO5&gt;0,'Input Data'!AO34/'Input Data'!AO5,"")</f>
        <v>0.33608943071144204</v>
      </c>
      <c r="AP22" s="14">
        <f>IF('Input Data'!AP5&gt;0,'Input Data'!AP34/'Input Data'!AP5,"")</f>
        <v>0.32734706839744354</v>
      </c>
      <c r="AQ22" s="14">
        <f>IF('Input Data'!AQ5&gt;0,'Input Data'!AQ34/'Input Data'!AQ5,"")</f>
        <v>0.301768145238674</v>
      </c>
      <c r="AR22" s="14">
        <f>IF('Input Data'!AR5&gt;0,'Input Data'!AR34/'Input Data'!AR5,"")</f>
        <v>0.20362744230040195</v>
      </c>
      <c r="AS22" s="14">
        <f>IF('Input Data'!AS5&gt;0,'Input Data'!AS34/'Input Data'!AS5,"")</f>
        <v>0.18724679911178937</v>
      </c>
      <c r="AT22" s="14">
        <f>IF('Input Data'!AT5&gt;0,'Input Data'!AT34/'Input Data'!AT5,"")</f>
        <v>0.281136534194069</v>
      </c>
      <c r="AU22" s="14">
        <f>IF('Input Data'!AU5&gt;0,'Input Data'!AU34/'Input Data'!AU5,"")</f>
        <v>0.275065381888495</v>
      </c>
      <c r="AV22" s="14">
        <f>IF('Input Data'!AV5&gt;0,'Input Data'!AV34/'Input Data'!AV5,"")</f>
        <v>0.3013499628379848</v>
      </c>
      <c r="AW22" s="14">
        <f>IF('Input Data'!AW5&gt;0,'Input Data'!AW34/'Input Data'!AW5,"")</f>
        <v>0.24856755115004686</v>
      </c>
      <c r="AX22" s="14">
        <f>IF('Input Data'!AX5&gt;0,'Input Data'!AX34/'Input Data'!AX5,"")</f>
        <v>0.2597927663110102</v>
      </c>
      <c r="AY22" s="14">
        <f>IF('Input Data'!AY5&gt;0,'Input Data'!AY34/'Input Data'!AY5,"")</f>
        <v>0.06113078840351568</v>
      </c>
      <c r="AZ22" s="14">
        <f>IF('Input Data'!AZ5&gt;0,'Input Data'!AZ34/'Input Data'!AZ5,"")</f>
        <v>0.11134763692043396</v>
      </c>
      <c r="BA22" s="14">
        <f>IF('Input Data'!BA5&gt;0,'Input Data'!BA34/'Input Data'!BA5,"")</f>
        <v>0.08244201418098786</v>
      </c>
      <c r="BB22" s="14">
        <f>IF('Input Data'!BB5&gt;0,'Input Data'!BB34/'Input Data'!BB5,"")</f>
        <v>0.10097815354233522</v>
      </c>
      <c r="BC22" s="14">
        <f>IF('Input Data'!BC5&gt;0,'Input Data'!BC34/'Input Data'!BC5,"")</f>
        <v>0.09445371713136509</v>
      </c>
      <c r="BD22" s="14">
        <f>IF('Input Data'!BD5&gt;0,'Input Data'!BD34/'Input Data'!BD5,"")</f>
        <v>0.1941530494418979</v>
      </c>
      <c r="BE22" s="14">
        <f>IF('Input Data'!BE5&gt;0,'Input Data'!BE34/'Input Data'!BE5,"")</f>
        <v>0.24820551123448475</v>
      </c>
      <c r="BF22" s="14">
        <f>IF('Input Data'!BF5&gt;0,'Input Data'!BF34/'Input Data'!BF5,"")</f>
        <v>0.2236189993850161</v>
      </c>
      <c r="BG22" s="14">
        <f>IF('Input Data'!BG5&gt;0,'Input Data'!BG34/'Input Data'!BG5,"")</f>
        <v>0.28765745739388165</v>
      </c>
      <c r="BH22" s="14">
        <f>IF('Input Data'!BH5&gt;0,'Input Data'!BH34/'Input Data'!BH5,"")</f>
        <v>0.29934519993672626</v>
      </c>
      <c r="BI22" s="14">
        <f>IF('Input Data'!BI5&gt;0,'Input Data'!BI34/'Input Data'!BI5,"")</f>
        <v>0.3233268488594647</v>
      </c>
      <c r="BJ22" s="14">
        <f>IF('Input Data'!BJ5&gt;0,'Input Data'!BJ34/'Input Data'!BJ5,"")</f>
        <v>0.3305272003601016</v>
      </c>
      <c r="BK22" s="14">
        <f>IF('Input Data'!BK5&gt;0,'Input Data'!BK34/'Input Data'!BK5,"")</f>
        <v>0.04580940416367552</v>
      </c>
      <c r="BL22" s="14">
        <f>IF('Input Data'!BL5&gt;0,'Input Data'!BL34/'Input Data'!BL5,"")</f>
        <v>0.07964479729369367</v>
      </c>
      <c r="BM22" s="14">
        <f>IF('Input Data'!BM5&gt;0,'Input Data'!BM34/'Input Data'!BM5,"")</f>
        <v>0.11167761156119528</v>
      </c>
      <c r="BN22" s="14">
        <f>IF('Input Data'!BN5&gt;0,'Input Data'!BN34/'Input Data'!BN5,"")</f>
        <v>0.13161201714344475</v>
      </c>
      <c r="BO22" s="14">
        <f>IF('Input Data'!BQ5&gt;0,'Input Data'!BQ34/'Input Data'!BQ5,"")</f>
        <v>0.30529906284454245</v>
      </c>
      <c r="BP22" s="14">
        <f>IF('Input Data'!BR5&gt;0,'Input Data'!BR34/'Input Data'!BR5,"")</f>
        <v>0.3046983597442313</v>
      </c>
      <c r="BQ22" s="14">
        <f>IF('Input Data'!BS5&gt;0,'Input Data'!BS34/'Input Data'!BS5,"")</f>
        <v>0.26182492846924177</v>
      </c>
      <c r="BR22" s="14">
        <f>IF('Input Data'!BT5&gt;0,'Input Data'!BT34/'Input Data'!BT5,"")</f>
        <v>0.3105519233693173</v>
      </c>
      <c r="BS22" s="14">
        <f>IF('Input Data'!BU5&gt;0,'Input Data'!BU34/'Input Data'!BU5,"")</f>
        <v>0.09373150774379171</v>
      </c>
      <c r="BT22" s="14">
        <f>IF('Input Data'!BV5&gt;0,'Input Data'!BV34/'Input Data'!BV5,"")</f>
        <v>0.14006399506893522</v>
      </c>
      <c r="BU22" s="14">
        <f>IF('Input Data'!BW5&gt;0,'Input Data'!BW34/'Input Data'!BW5,"")</f>
        <v>0.1350002376764748</v>
      </c>
      <c r="BV22" s="14">
        <f>IF('Input Data'!BX5&gt;0,'Input Data'!BX34/'Input Data'!BX5,"")</f>
        <v>0.1449288023062811</v>
      </c>
      <c r="BW22" s="14">
        <f>IF('Input Data'!BY5&gt;0,'Input Data'!BY34/'Input Data'!BY5,"")</f>
        <v>0.1818391422971986</v>
      </c>
      <c r="BX22" s="14">
        <f>IF('Input Data'!BZ5&gt;0,'Input Data'!BZ34/'Input Data'!BZ5,"")</f>
        <v>0.1714039049010493</v>
      </c>
      <c r="BY22" s="14">
        <f>IF('Input Data'!CA5&gt;0,'Input Data'!CA34/'Input Data'!CA5,"")</f>
        <v>0.17888174771743026</v>
      </c>
      <c r="BZ22" s="14">
        <f>IF('Input Data'!CB5&gt;0,'Input Data'!CB34/'Input Data'!CB5,"")</f>
        <v>0.13919714708021488</v>
      </c>
      <c r="CA22" s="14">
        <f>IF('Input Data'!CC5&gt;0,'Input Data'!CC34/'Input Data'!CC5,"")</f>
        <v>0.14043516239180498</v>
      </c>
      <c r="CB22" s="14">
        <f>IF('Input Data'!CD5&gt;0,'Input Data'!CD34/'Input Data'!CD5,"")</f>
        <v>0.19124649005005495</v>
      </c>
      <c r="CC22" s="14">
        <f>IF('Input Data'!CE5&gt;0,'Input Data'!CE34/'Input Data'!CE5,"")</f>
        <v>0.2602263018608431</v>
      </c>
      <c r="CD22" s="14">
        <f>IF('Input Data'!CF5&gt;0,'Input Data'!CF34/'Input Data'!CF5,"")</f>
        <v>-0.009358036477470777</v>
      </c>
      <c r="CE22" s="14">
        <f>IF('Input Data'!CG5&gt;0,'Input Data'!CG34/'Input Data'!CG5,"")</f>
        <v>-0.06720111739181041</v>
      </c>
      <c r="CF22" s="14">
        <f>IF('Input Data'!CH5&gt;0,'Input Data'!CH34/'Input Data'!CH5,"")</f>
        <v>-0.040642313094162504</v>
      </c>
      <c r="CG22" s="14">
        <f>IF('Input Data'!CI5&gt;0,'Input Data'!CI34/'Input Data'!CI5,"")</f>
        <v>-0.016213494351704928</v>
      </c>
      <c r="CH22" s="14">
        <f>IF('Input Data'!CJ5&gt;0,'Input Data'!CJ34/'Input Data'!CJ5,"")</f>
        <v>0.032029222603550234</v>
      </c>
      <c r="CI22" s="14">
        <f>IF('Input Data'!CK5&gt;0,'Input Data'!CK34/'Input Data'!CK5,"")</f>
        <v>0.05777169808878168</v>
      </c>
      <c r="CJ22" s="14"/>
      <c r="CK22" s="14"/>
      <c r="CL22" s="14"/>
      <c r="CM22" s="14"/>
      <c r="CN22" s="14"/>
      <c r="CO22" s="14"/>
      <c r="CP22" s="14"/>
      <c r="CQ22" s="14"/>
      <c r="CR22" s="14"/>
      <c r="CS22" s="14"/>
      <c r="CT22" s="14"/>
      <c r="CU22" s="14"/>
      <c r="CV22" s="14"/>
      <c r="CW22" s="14"/>
      <c r="CX22" s="14"/>
      <c r="CY22" s="14"/>
      <c r="CZ22" s="14"/>
      <c r="DA22" s="14"/>
      <c r="DB22" s="14"/>
      <c r="DC22" s="14"/>
      <c r="DD22" s="14"/>
      <c r="DE22" s="14"/>
      <c r="DF22" s="14"/>
      <c r="DG22" s="14"/>
      <c r="DH22" s="14"/>
      <c r="DI22" s="14"/>
      <c r="DJ22" s="14"/>
      <c r="DK22" s="14"/>
      <c r="DL22" s="14"/>
      <c r="DM22" s="14"/>
      <c r="DN22" s="14"/>
      <c r="DO22" s="14"/>
      <c r="DP22" s="14"/>
      <c r="DQ22" s="14"/>
      <c r="DR22" s="14"/>
      <c r="DS22" s="14"/>
      <c r="DT22" s="14"/>
      <c r="DU22" s="14"/>
      <c r="DV22" s="14"/>
      <c r="DW22" s="14"/>
      <c r="DX22" s="14"/>
      <c r="DY22" s="14"/>
      <c r="DZ22" s="14"/>
      <c r="EA22" s="14"/>
      <c r="EB22" s="14"/>
      <c r="EC22" s="14"/>
      <c r="ED22" s="14"/>
      <c r="EE22" s="14"/>
      <c r="EF22" s="14"/>
      <c r="EG22" s="14"/>
      <c r="EH22" s="14"/>
      <c r="EI22" s="14"/>
      <c r="EJ22" s="14"/>
      <c r="EK22" s="14"/>
      <c r="EL22" s="14"/>
      <c r="EM22" s="14"/>
      <c r="EN22" s="14"/>
      <c r="EO22" s="14"/>
      <c r="EP22" s="14"/>
      <c r="EQ22" s="14"/>
      <c r="ER22" s="14"/>
      <c r="ES22" s="14"/>
      <c r="ET22" s="14"/>
      <c r="EU22" s="14"/>
      <c r="EV22" s="14"/>
      <c r="EW22" s="14"/>
      <c r="EX22" s="14"/>
      <c r="EY22" s="14"/>
      <c r="EZ22" s="14"/>
      <c r="FA22" s="14"/>
      <c r="FB22" s="14"/>
      <c r="FC22" s="14"/>
      <c r="FD22" s="14"/>
      <c r="FE22" s="14"/>
      <c r="FF22" s="14"/>
      <c r="FG22" s="14"/>
    </row>
    <row r="23" spans="1:163" s="4" customFormat="1" ht="12" customHeight="1">
      <c r="A23" s="25" t="s">
        <v>302</v>
      </c>
      <c r="B23" s="171" t="s">
        <v>248</v>
      </c>
      <c r="C23" s="30" t="s">
        <v>309</v>
      </c>
      <c r="D23" s="30"/>
      <c r="E23" s="13">
        <f>IF(AND('Input Data'!E35=0,'Input Data'!E37=0),"",'Input Data'!E34/ABS(('Input Data'!E35+'Input Data'!E37)))</f>
        <v>1.1123484634902736</v>
      </c>
      <c r="F23" s="13">
        <f>IF(AND('Input Data'!F35=0,'Input Data'!F37=0),"",'Input Data'!F34/ABS(('Input Data'!F35+'Input Data'!F37)))</f>
        <v>2.533202427704391</v>
      </c>
      <c r="G23" s="13">
        <f>IF(AND('Input Data'!G35=0,'Input Data'!G37=0),"",'Input Data'!G34/ABS(('Input Data'!G35+'Input Data'!G37)))</f>
        <v>0.640678549900973</v>
      </c>
      <c r="H23" s="13">
        <f>IF(AND('Input Data'!H35=0,'Input Data'!H37=0),"",'Input Data'!H34/ABS(('Input Data'!H35+'Input Data'!H37)))</f>
        <v>1.0328352611611664</v>
      </c>
      <c r="I23" s="13">
        <f>IF(AND('Input Data'!I35=0,'Input Data'!I37=0),"",'Input Data'!I34/ABS(('Input Data'!I35+'Input Data'!I37)))</f>
        <v>1.0571146332800567</v>
      </c>
      <c r="J23" s="13">
        <f>IF(AND('Input Data'!J35=0,'Input Data'!J37=0),"",'Input Data'!J34/ABS(('Input Data'!J35+'Input Data'!J37)))</f>
        <v>0.9811375839015236</v>
      </c>
      <c r="K23" s="13">
        <f>IF(AND('Input Data'!K35=0,'Input Data'!K37=0),"",'Input Data'!K34/ABS(('Input Data'!K35+'Input Data'!K37)))</f>
        <v>5.242055084745763</v>
      </c>
      <c r="L23" s="13">
        <f>IF(AND('Input Data'!L35=0,'Input Data'!L37=0),"",'Input Data'!L34/ABS(('Input Data'!L35+'Input Data'!L37)))</f>
        <v>13.123131285675454</v>
      </c>
      <c r="M23" s="13">
        <f>IF(AND('Input Data'!M35=0,'Input Data'!M37=0),"",'Input Data'!M34/ABS(('Input Data'!M35+'Input Data'!M37)))</f>
        <v>0.8942491426816577</v>
      </c>
      <c r="N23" s="13">
        <f>IF(AND('Input Data'!N35=0,'Input Data'!N37=0),"",'Input Data'!N34/ABS(('Input Data'!N35+'Input Data'!N37)))</f>
        <v>0.8652538214817047</v>
      </c>
      <c r="O23" s="13">
        <f>IF(AND('Input Data'!O35=0,'Input Data'!O37=0),"",'Input Data'!O34/ABS(('Input Data'!O35+'Input Data'!O37)))</f>
        <v>0.8948983784395912</v>
      </c>
      <c r="P23" s="13">
        <f>IF(AND('Input Data'!P35=0,'Input Data'!P37=0),"",'Input Data'!P34/ABS(('Input Data'!P35+'Input Data'!P37)))</f>
        <v>1.1555704248912677</v>
      </c>
      <c r="Q23" s="13">
        <f>IF(AND('Input Data'!Q35=0,'Input Data'!Q37=0),"",'Input Data'!Q34/ABS(('Input Data'!Q35+'Input Data'!Q37)))</f>
        <v>1.494259583576571</v>
      </c>
      <c r="R23" s="13">
        <f>IF(AND('Input Data'!R35=0,'Input Data'!R37=0),"",'Input Data'!R34/ABS(('Input Data'!R35+'Input Data'!R37)))</f>
        <v>1.2220985691573925</v>
      </c>
      <c r="S23" s="13">
        <f>IF(AND('Input Data'!S35=0,'Input Data'!S37=0),"",'Input Data'!S34/ABS(('Input Data'!S35+'Input Data'!S37)))</f>
        <v>1.2889004149377594</v>
      </c>
      <c r="T23" s="13">
        <f>IF(AND('Input Data'!T35=0,'Input Data'!T37=0),"",'Input Data'!T34/ABS(('Input Data'!T35+'Input Data'!T37)))</f>
        <v>2.597135858300358</v>
      </c>
      <c r="U23" s="13">
        <f>IF(AND('Input Data'!U35=0,'Input Data'!U37=0),"",'Input Data'!U34/ABS(('Input Data'!U35+'Input Data'!U37)))</f>
        <v>1.1100687565551801</v>
      </c>
      <c r="V23" s="13">
        <f>IF(AND('Input Data'!V35=0,'Input Data'!V37=0),"",'Input Data'!V34/ABS(('Input Data'!V35+'Input Data'!V37)))</f>
        <v>0.691747390553428</v>
      </c>
      <c r="W23" s="13">
        <f>IF(AND('Input Data'!W35=0,'Input Data'!W37=0),"",'Input Data'!W34/ABS(('Input Data'!W35+'Input Data'!W37)))</f>
        <v>1.2794664027545823</v>
      </c>
      <c r="X23" s="13">
        <f>IF(AND('Input Data'!X35=0,'Input Data'!X37=0),"",'Input Data'!X34/ABS(('Input Data'!X35+'Input Data'!X37)))</f>
        <v>0.8616365535341273</v>
      </c>
      <c r="Y23" s="13">
        <f>IF(AND('Input Data'!Y35=0,'Input Data'!Y37=0),"",'Input Data'!Y34/ABS(('Input Data'!Y35+'Input Data'!Y37)))</f>
        <v>0.8953441754257526</v>
      </c>
      <c r="Z23" s="13">
        <f>IF(AND('Input Data'!Z35=0,'Input Data'!Z37=0),"",'Input Data'!Z34/ABS(('Input Data'!Z35+'Input Data'!Z37)))</f>
        <v>1.5113199060422808</v>
      </c>
      <c r="AA23" s="13">
        <f>IF(AND('Input Data'!AA35=0,'Input Data'!AA37=0),"",'Input Data'!AA34/ABS(('Input Data'!AA35+'Input Data'!AA37)))</f>
        <v>1.0506844650275828</v>
      </c>
      <c r="AB23" s="13">
        <f>IF(AND('Input Data'!AB35=0,'Input Data'!AB37=0),"",'Input Data'!AB34/ABS(('Input Data'!AB35+'Input Data'!AB37)))</f>
        <v>2.0793487631805823</v>
      </c>
      <c r="AC23" s="13">
        <f>IF(AND('Input Data'!AC35=0,'Input Data'!AC37=0),"",'Input Data'!AC34/ABS(('Input Data'!AC35+'Input Data'!AC37)))</f>
        <v>0.7137443623006462</v>
      </c>
      <c r="AD23" s="13">
        <f>IF(AND('Input Data'!AD35=0,'Input Data'!AD37=0),"",'Input Data'!AD34/ABS(('Input Data'!AD35+'Input Data'!AD37)))</f>
        <v>1.8026207144139297</v>
      </c>
      <c r="AE23" s="13">
        <f>IF(AND('Input Data'!AE35=0,'Input Data'!AE37=0),"",'Input Data'!AE34/ABS(('Input Data'!AE35+'Input Data'!AE37)))</f>
        <v>0.943005796826</v>
      </c>
      <c r="AF23" s="13">
        <f>IF(AND('Input Data'!AF35=0,'Input Data'!AF37=0),"",'Input Data'!AF34/ABS(('Input Data'!AF35+'Input Data'!AF37)))</f>
        <v>1.2105505063234836</v>
      </c>
      <c r="AG23" s="13">
        <f>IF(AND('Input Data'!AG35=0,'Input Data'!AG37=0),"",'Input Data'!AG34/ABS(('Input Data'!AG35+'Input Data'!AG37)))</f>
        <v>1.402084376610275</v>
      </c>
      <c r="AH23" s="13">
        <f>IF(AND('Input Data'!AH35=0,'Input Data'!AH37=0),"",'Input Data'!AH34/ABS(('Input Data'!AH35+'Input Data'!AH37)))</f>
        <v>0.8255746196179995</v>
      </c>
      <c r="AI23" s="13">
        <f>IF(AND('Input Data'!AI35=0,'Input Data'!AI37=0),"",'Input Data'!AI34/ABS(('Input Data'!AI35+'Input Data'!AI37)))</f>
        <v>1.4168865023492498</v>
      </c>
      <c r="AJ23" s="13">
        <f>IF(AND('Input Data'!AJ35=0,'Input Data'!AJ37=0),"",'Input Data'!AJ34/ABS(('Input Data'!AJ35+'Input Data'!AJ37)))</f>
        <v>0.3481045183223307</v>
      </c>
      <c r="AK23" s="13">
        <f>IF(AND('Input Data'!AK35=0,'Input Data'!AK37=0),"",'Input Data'!AK34/ABS(('Input Data'!AK35+'Input Data'!AK37)))</f>
        <v>1.6279190917582813</v>
      </c>
      <c r="AL23" s="13">
        <f>IF(AND('Input Data'!AL35=0,'Input Data'!AL37=0),"",'Input Data'!AL34/ABS(('Input Data'!AL35+'Input Data'!AL37)))</f>
        <v>0.7773627295735379</v>
      </c>
      <c r="AM23" s="13">
        <f>IF(AND('Input Data'!AM35=0,'Input Data'!AM37=0),"",'Input Data'!AM34/ABS(('Input Data'!AM35+'Input Data'!AM37)))</f>
        <v>0.9794270370589745</v>
      </c>
      <c r="AN23" s="13">
        <f>IF(AND('Input Data'!AN35=0,'Input Data'!AN37=0),"",'Input Data'!AN34/ABS(('Input Data'!AN35+'Input Data'!AN37)))</f>
        <v>1.1032087330466425</v>
      </c>
      <c r="AO23" s="13">
        <f>IF(AND('Input Data'!AO35=0,'Input Data'!AO37=0),"",'Input Data'!AO34/ABS(('Input Data'!AO35+'Input Data'!AO37)))</f>
        <v>1.0922022103970528</v>
      </c>
      <c r="AP23" s="13">
        <f>IF(AND('Input Data'!AP35=0,'Input Data'!AP37=0),"",'Input Data'!AP34/ABS(('Input Data'!AP35+'Input Data'!AP37)))</f>
        <v>1.4990910413030831</v>
      </c>
      <c r="AQ23" s="13">
        <f>IF(AND('Input Data'!AQ35=0,'Input Data'!AQ37=0),"",'Input Data'!AQ34/ABS(('Input Data'!AQ35+'Input Data'!AQ37)))</f>
        <v>0.8330846188487315</v>
      </c>
      <c r="AR23" s="13">
        <f>IF(AND('Input Data'!AR35=0,'Input Data'!AR37=0),"",'Input Data'!AR34/ABS(('Input Data'!AR35+'Input Data'!AR37)))</f>
        <v>0.9516084456777165</v>
      </c>
      <c r="AS23" s="13">
        <f>IF(AND('Input Data'!AS35=0,'Input Data'!AS37=0),"",'Input Data'!AS34/ABS(('Input Data'!AS35+'Input Data'!AS37)))</f>
        <v>2.024744581415036</v>
      </c>
      <c r="AT23" s="13">
        <f>IF(AND('Input Data'!AT35=0,'Input Data'!AT37=0),"",'Input Data'!AT34/ABS(('Input Data'!AT35+'Input Data'!AT37)))</f>
        <v>1.9603781284635762</v>
      </c>
      <c r="AU23" s="13">
        <f>IF(AND('Input Data'!AU35=0,'Input Data'!AU37=0),"",'Input Data'!AU34/ABS(('Input Data'!AU35+'Input Data'!AU37)))</f>
        <v>1.5305854695391432</v>
      </c>
      <c r="AV23" s="13">
        <f>IF(AND('Input Data'!AV35=0,'Input Data'!AV37=0),"",'Input Data'!AV34/ABS(('Input Data'!AV35+'Input Data'!AV37)))</f>
        <v>1.3225497846060577</v>
      </c>
      <c r="AW23" s="13">
        <f>IF(AND('Input Data'!AW35=0,'Input Data'!AW37=0),"",'Input Data'!AW34/ABS(('Input Data'!AW35+'Input Data'!AW37)))</f>
        <v>3.1300922934666704</v>
      </c>
      <c r="AX23" s="13">
        <f>IF(AND('Input Data'!AX35=0,'Input Data'!AX37=0),"",'Input Data'!AX34/ABS(('Input Data'!AX35+'Input Data'!AX37)))</f>
        <v>2.2458945822785297</v>
      </c>
      <c r="AY23" s="13">
        <f>IF(AND('Input Data'!AY35=0,'Input Data'!AY37=0),"",'Input Data'!AY34/ABS(('Input Data'!AY35+'Input Data'!AY37)))</f>
        <v>1.0010741138560688</v>
      </c>
      <c r="AZ23" s="13">
        <f>IF(AND('Input Data'!AZ35=0,'Input Data'!AZ37=0),"",'Input Data'!AZ34/ABS(('Input Data'!AZ35+'Input Data'!AZ37)))</f>
        <v>1.638636988183567</v>
      </c>
      <c r="BA23" s="13">
        <f>IF(AND('Input Data'!BA35=0,'Input Data'!BA37=0),"",'Input Data'!BA34/ABS(('Input Data'!BA35+'Input Data'!BA37)))</f>
        <v>1.0075535039865715</v>
      </c>
      <c r="BB23" s="13">
        <f>IF(AND('Input Data'!BB35=0,'Input Data'!BB37=0),"",'Input Data'!BB34/ABS(('Input Data'!BB35+'Input Data'!BB37)))</f>
        <v>1.0725991478203867</v>
      </c>
      <c r="BC23" s="13">
        <f>IF(AND('Input Data'!BC35=0,'Input Data'!BC37=0),"",'Input Data'!BC34/ABS(('Input Data'!BC35+'Input Data'!BC37)))</f>
        <v>0.9163790814972126</v>
      </c>
      <c r="BD23" s="13">
        <f>IF(AND('Input Data'!BD35=0,'Input Data'!BD37=0),"",'Input Data'!BD34/ABS(('Input Data'!BD35+'Input Data'!BD37)))</f>
        <v>1.2777662636729996</v>
      </c>
      <c r="BE23" s="13">
        <f>IF(AND('Input Data'!BE35=0,'Input Data'!BE37=0),"",'Input Data'!BE34/ABS(('Input Data'!BE35+'Input Data'!BE37)))</f>
        <v>1.0543626256948346</v>
      </c>
      <c r="BF23" s="13">
        <f>IF(AND('Input Data'!BF35=0,'Input Data'!BF37=0),"",'Input Data'!BF34/ABS(('Input Data'!BF35+'Input Data'!BF37)))</f>
        <v>0.8668489692890197</v>
      </c>
      <c r="BG23" s="13">
        <f>IF(AND('Input Data'!BG35=0,'Input Data'!BG37=0),"",'Input Data'!BG34/ABS(('Input Data'!BG35+'Input Data'!BG37)))</f>
        <v>0.986488311819878</v>
      </c>
      <c r="BH23" s="13">
        <f>IF(AND('Input Data'!BH35=0,'Input Data'!BH37=0),"",'Input Data'!BH34/ABS(('Input Data'!BH35+'Input Data'!BH37)))</f>
        <v>1.0055267932364076</v>
      </c>
      <c r="BI23" s="13">
        <f>IF(AND('Input Data'!BI35=0,'Input Data'!BI37=0),"",'Input Data'!BI34/ABS(('Input Data'!BI35+'Input Data'!BI37)))</f>
        <v>1.0226996418893028</v>
      </c>
      <c r="BJ23" s="13">
        <f>IF(AND('Input Data'!BJ35=0,'Input Data'!BJ37=0),"",'Input Data'!BJ34/ABS(('Input Data'!BJ35+'Input Data'!BJ37)))</f>
        <v>2.062289115144361</v>
      </c>
      <c r="BK23" s="13">
        <f>IF(AND('Input Data'!BK35=0,'Input Data'!BK37=0),"",'Input Data'!BK34/ABS(('Input Data'!BK35+'Input Data'!BK37)))</f>
        <v>1.1320827299058653</v>
      </c>
      <c r="BL23" s="13">
        <f>IF(AND('Input Data'!BL35=0,'Input Data'!BL37=0),"",'Input Data'!BL34/ABS(('Input Data'!BL35+'Input Data'!BL37)))</f>
        <v>1.1583759045223347</v>
      </c>
      <c r="BM23" s="13">
        <f>IF(AND('Input Data'!BM35=0,'Input Data'!BM37=0),"",'Input Data'!BM34/ABS(('Input Data'!BM35+'Input Data'!BM37)))</f>
        <v>2.0088761972752693</v>
      </c>
      <c r="BN23" s="13">
        <f>IF(AND('Input Data'!BN35=0,'Input Data'!BN37=0),"",'Input Data'!BN34/ABS(('Input Data'!BN35+'Input Data'!BN37)))</f>
        <v>1.3698736167382233</v>
      </c>
      <c r="BO23" s="13">
        <f>IF(AND('Input Data'!BQ35=0,'Input Data'!BQ37=0),"",'Input Data'!BQ34/ABS(('Input Data'!BQ35+'Input Data'!BQ37)))</f>
        <v>0.9599176687249485</v>
      </c>
      <c r="BP23" s="13">
        <f>IF(AND('Input Data'!BR35=0,'Input Data'!BR37=0),"",'Input Data'!BR34/ABS(('Input Data'!BR35+'Input Data'!BR37)))</f>
        <v>1.056442112027418</v>
      </c>
      <c r="BQ23" s="13">
        <f>IF(AND('Input Data'!BS35=0,'Input Data'!BS37=0),"",'Input Data'!BS34/ABS(('Input Data'!BS35+'Input Data'!BS37)))</f>
        <v>0.9713077369599469</v>
      </c>
      <c r="BR23" s="13">
        <f>IF(AND('Input Data'!BT35=0,'Input Data'!BT37=0),"",'Input Data'!BT34/ABS(('Input Data'!BT35+'Input Data'!BT37)))</f>
        <v>1.0180051087159678</v>
      </c>
      <c r="BS23" s="13">
        <f>IF(AND('Input Data'!BU35=0,'Input Data'!BU37=0),"",'Input Data'!BU34/ABS(('Input Data'!BU35+'Input Data'!BU37)))</f>
        <v>0.833893074339657</v>
      </c>
      <c r="BT23" s="13">
        <f>IF(AND('Input Data'!BV35=0,'Input Data'!BV37=0),"",'Input Data'!BV34/ABS(('Input Data'!BV35+'Input Data'!BV37)))</f>
        <v>0.8611234953187693</v>
      </c>
      <c r="BU23" s="13">
        <f>IF(AND('Input Data'!BW35=0,'Input Data'!BW37=0),"",'Input Data'!BW34/ABS(('Input Data'!BW35+'Input Data'!BW37)))</f>
        <v>0.9161290322580645</v>
      </c>
      <c r="BV23" s="13">
        <f>IF(AND('Input Data'!BX35=0,'Input Data'!BX37=0),"",'Input Data'!BX34/ABS(('Input Data'!BX35+'Input Data'!BX37)))</f>
        <v>0.9426136363636364</v>
      </c>
      <c r="BW23" s="13">
        <f>IF(AND('Input Data'!BY35=0,'Input Data'!BY37=0),"",'Input Data'!BY34/ABS(('Input Data'!BY35+'Input Data'!BY37)))</f>
        <v>0.9891304347826088</v>
      </c>
      <c r="BX23" s="13">
        <f>IF(AND('Input Data'!BZ35=0,'Input Data'!BZ37=0),"",'Input Data'!BZ34/ABS(('Input Data'!BZ35+'Input Data'!BZ37)))</f>
        <v>0.9618036146823179</v>
      </c>
      <c r="BY23" s="13">
        <f>IF(AND('Input Data'!CA35=0,'Input Data'!CA37=0),"",'Input Data'!CA34/ABS(('Input Data'!CA35+'Input Data'!CA37)))</f>
        <v>1.0328077719382067</v>
      </c>
      <c r="BZ23" s="13">
        <f>IF(AND('Input Data'!CB35=0,'Input Data'!CB37=0),"",'Input Data'!CB34/ABS(('Input Data'!CB35+'Input Data'!CB37)))</f>
        <v>1.893107849393746</v>
      </c>
      <c r="CA23" s="13">
        <f>IF(AND('Input Data'!CC35=0,'Input Data'!CC37=0),"",'Input Data'!CC34/ABS(('Input Data'!CC35+'Input Data'!CC37)))</f>
        <v>0.5791714426068445</v>
      </c>
      <c r="CB23" s="13">
        <f>IF(AND('Input Data'!CD35=0,'Input Data'!CD37=0),"",'Input Data'!CD34/ABS(('Input Data'!CD35+'Input Data'!CD37)))</f>
        <v>1.6347508478998174</v>
      </c>
      <c r="CC23" s="13">
        <f>IF(AND('Input Data'!CE35=0,'Input Data'!CE37=0),"",'Input Data'!CE34/ABS(('Input Data'!CE35+'Input Data'!CE37)))</f>
        <v>0.8443542934415145</v>
      </c>
      <c r="CD23" s="13">
        <f>IF(AND('Input Data'!CF35=0,'Input Data'!CF37=0),"",'Input Data'!CF34/ABS(('Input Data'!CF35+'Input Data'!CF37)))</f>
        <v>-0.20500972762645914</v>
      </c>
      <c r="CE23" s="13">
        <f>IF(AND('Input Data'!CG35=0,'Input Data'!CG37=0),"",'Input Data'!CG34/ABS(('Input Data'!CG35+'Input Data'!CG37)))</f>
        <v>-0.8761218705715635</v>
      </c>
      <c r="CF23" s="13">
        <f>IF(AND('Input Data'!CH35=0,'Input Data'!CH37=0),"",'Input Data'!CH34/ABS(('Input Data'!CH35+'Input Data'!CH37)))</f>
        <v>-6.918467872371711</v>
      </c>
      <c r="CG23" s="13">
        <f>IF(AND('Input Data'!CI35=0,'Input Data'!CI37=0),"",'Input Data'!CI34/ABS(('Input Data'!CI35+'Input Data'!CI37)))</f>
        <v>-0.2528551075329609</v>
      </c>
      <c r="CH23" s="13">
        <f>IF(AND('Input Data'!CJ35=0,'Input Data'!CJ37=0),"",'Input Data'!CJ34/ABS(('Input Data'!CJ35+'Input Data'!CJ37)))</f>
        <v>1.1490478402229447</v>
      </c>
      <c r="CI23" s="13">
        <f>IF(AND('Input Data'!CK35=0,'Input Data'!CK37=0),"",'Input Data'!CK34/ABS(('Input Data'!CK35+'Input Data'!CK37)))</f>
        <v>3.0068546684514557</v>
      </c>
      <c r="CJ23" s="13"/>
      <c r="CK23" s="13"/>
      <c r="CL23" s="13"/>
      <c r="CM23" s="13"/>
      <c r="CN23" s="13"/>
      <c r="CO23" s="13"/>
      <c r="CP23" s="13"/>
      <c r="CQ23" s="13"/>
      <c r="CR23" s="13"/>
      <c r="CS23" s="13"/>
      <c r="CT23" s="13"/>
      <c r="CU23" s="13"/>
      <c r="CV23" s="13"/>
      <c r="CW23" s="13"/>
      <c r="CX23" s="13"/>
      <c r="CY23" s="13"/>
      <c r="CZ23" s="13"/>
      <c r="DA23" s="13"/>
      <c r="DB23" s="13"/>
      <c r="DC23" s="13"/>
      <c r="DD23" s="13"/>
      <c r="DE23" s="13"/>
      <c r="DF23" s="13"/>
      <c r="DG23" s="13"/>
      <c r="DH23" s="13"/>
      <c r="DI23" s="13"/>
      <c r="DJ23" s="13"/>
      <c r="DK23" s="13"/>
      <c r="DL23" s="13"/>
      <c r="DM23" s="13"/>
      <c r="DN23" s="13"/>
      <c r="DO23" s="13"/>
      <c r="DP23" s="13"/>
      <c r="DQ23" s="13"/>
      <c r="DR23" s="13"/>
      <c r="DS23" s="13"/>
      <c r="DT23" s="13"/>
      <c r="DU23" s="13"/>
      <c r="DV23" s="13"/>
      <c r="DW23" s="13"/>
      <c r="DX23" s="13"/>
      <c r="DY23" s="13"/>
      <c r="DZ23" s="13"/>
      <c r="EA23" s="13"/>
      <c r="EB23" s="13"/>
      <c r="EC23" s="13"/>
      <c r="ED23" s="13"/>
      <c r="EE23" s="13"/>
      <c r="EF23" s="13"/>
      <c r="EG23" s="13"/>
      <c r="EH23" s="13"/>
      <c r="EI23" s="13"/>
      <c r="EJ23" s="13"/>
      <c r="EK23" s="13"/>
      <c r="EL23" s="13"/>
      <c r="EM23" s="13"/>
      <c r="EN23" s="13"/>
      <c r="EO23" s="13"/>
      <c r="EP23" s="13"/>
      <c r="EQ23" s="13"/>
      <c r="ER23" s="13"/>
      <c r="ES23" s="13"/>
      <c r="ET23" s="13"/>
      <c r="EU23" s="13"/>
      <c r="EV23" s="13"/>
      <c r="EW23" s="13"/>
      <c r="EX23" s="13"/>
      <c r="EY23" s="13"/>
      <c r="EZ23" s="13"/>
      <c r="FA23" s="13"/>
      <c r="FB23" s="13"/>
      <c r="FC23" s="13"/>
      <c r="FD23" s="13"/>
      <c r="FE23" s="13"/>
      <c r="FF23" s="13"/>
      <c r="FG23" s="13"/>
    </row>
    <row r="24" spans="1:163" s="4" customFormat="1" ht="12" customHeight="1">
      <c r="A24" s="24" t="s">
        <v>295</v>
      </c>
      <c r="B24" s="121"/>
      <c r="C24" s="29"/>
      <c r="D24" s="29"/>
      <c r="E24" s="10">
        <f>'Input Data'!E10</f>
        <v>195.27</v>
      </c>
      <c r="F24" s="10">
        <f>'Input Data'!F10</f>
        <v>221.06</v>
      </c>
      <c r="G24" s="10">
        <f>'Input Data'!G10</f>
        <v>360.46</v>
      </c>
      <c r="H24" s="10">
        <f>'Input Data'!H10</f>
        <v>490.947</v>
      </c>
      <c r="I24" s="10">
        <f>'Input Data'!I10</f>
        <v>829.183</v>
      </c>
      <c r="J24" s="10">
        <f>'Input Data'!J10</f>
        <v>641.071</v>
      </c>
      <c r="K24" s="10">
        <f>'Input Data'!K10</f>
        <v>281.84</v>
      </c>
      <c r="L24" s="10">
        <f>'Input Data'!L10</f>
        <v>357.07</v>
      </c>
      <c r="M24" s="10">
        <f>'Input Data'!M10</f>
        <v>491.348</v>
      </c>
      <c r="N24" s="10">
        <f>'Input Data'!N10</f>
        <v>649.545</v>
      </c>
      <c r="O24" s="10">
        <f>'Input Data'!O10</f>
        <v>811.187</v>
      </c>
      <c r="P24" s="10">
        <f>'Input Data'!P10</f>
        <v>19.936</v>
      </c>
      <c r="Q24" s="10">
        <f>'Input Data'!Q10</f>
        <v>26.273</v>
      </c>
      <c r="R24" s="10">
        <f>'Input Data'!R10</f>
        <v>34.645</v>
      </c>
      <c r="S24" s="10">
        <f>'Input Data'!S10</f>
        <v>47.096</v>
      </c>
      <c r="T24" s="10">
        <f>'Input Data'!T10</f>
        <v>280.69</v>
      </c>
      <c r="U24" s="10">
        <f>'Input Data'!U10</f>
        <v>310.68</v>
      </c>
      <c r="V24" s="10">
        <f>'Input Data'!V10</f>
        <v>376.12</v>
      </c>
      <c r="W24" s="10">
        <f>'Input Data'!W10</f>
        <v>451.743</v>
      </c>
      <c r="X24" s="10">
        <f>'Input Data'!X10</f>
        <v>508.796</v>
      </c>
      <c r="Y24" s="10">
        <f>'Input Data'!Y10</f>
        <v>549.7</v>
      </c>
      <c r="Z24" s="10">
        <f>'Input Data'!Z10</f>
        <v>279.98</v>
      </c>
      <c r="AA24" s="10">
        <f>'Input Data'!AA10</f>
        <v>306.197</v>
      </c>
      <c r="AB24" s="10">
        <f>'Input Data'!AB10</f>
        <v>289.564</v>
      </c>
      <c r="AC24" s="10">
        <f>'Input Data'!AC10</f>
        <v>399.86</v>
      </c>
      <c r="AD24" s="10">
        <f>'Input Data'!AD10</f>
        <v>67.415</v>
      </c>
      <c r="AE24" s="10">
        <f>'Input Data'!AE10</f>
        <v>91.451</v>
      </c>
      <c r="AF24" s="10">
        <f>'Input Data'!AF10</f>
        <v>130.511</v>
      </c>
      <c r="AG24" s="10">
        <f>'Input Data'!AG10</f>
        <v>168.808</v>
      </c>
      <c r="AH24" s="10">
        <f>'Input Data'!AH10</f>
        <v>131.43</v>
      </c>
      <c r="AI24" s="10">
        <f>'Input Data'!AI10</f>
        <v>113.63</v>
      </c>
      <c r="AJ24" s="10">
        <f>'Input Data'!AJ10</f>
        <v>121.207</v>
      </c>
      <c r="AK24" s="10">
        <f>'Input Data'!AK10</f>
        <v>136.336</v>
      </c>
      <c r="AL24" s="10">
        <f>'Input Data'!AL10</f>
        <v>208.336</v>
      </c>
      <c r="AM24" s="10">
        <f>'Input Data'!AM10</f>
        <v>54.246</v>
      </c>
      <c r="AN24" s="10">
        <f>'Input Data'!AN10</f>
        <v>64.237</v>
      </c>
      <c r="AO24" s="10">
        <f>'Input Data'!AO10</f>
        <v>79.016</v>
      </c>
      <c r="AP24" s="10">
        <f>'Input Data'!AP10</f>
        <v>89.375</v>
      </c>
      <c r="AQ24" s="10">
        <f>'Input Data'!AQ10</f>
        <v>110.163</v>
      </c>
      <c r="AR24" s="10">
        <f>'Input Data'!AR10</f>
        <v>506.267</v>
      </c>
      <c r="AS24" s="10">
        <f>'Input Data'!AS10</f>
        <v>641.366</v>
      </c>
      <c r="AT24" s="10">
        <f>'Input Data'!AT10</f>
        <v>104.52</v>
      </c>
      <c r="AU24" s="10">
        <f>'Input Data'!AU10</f>
        <v>96.62</v>
      </c>
      <c r="AV24" s="10">
        <f>'Input Data'!AV10</f>
        <v>127.072791</v>
      </c>
      <c r="AW24" s="10">
        <f>'Input Data'!AW10</f>
        <v>158.164195</v>
      </c>
      <c r="AX24" s="10">
        <f>'Input Data'!AX10</f>
        <v>165.732518</v>
      </c>
      <c r="AY24" s="10">
        <f>'Input Data'!AY10</f>
        <v>4217</v>
      </c>
      <c r="AZ24" s="10">
        <f>'Input Data'!AZ10</f>
        <v>4957</v>
      </c>
      <c r="BA24" s="10">
        <f>'Input Data'!BA10</f>
        <v>5872</v>
      </c>
      <c r="BB24" s="10">
        <f>'Input Data'!BB10</f>
        <v>6843</v>
      </c>
      <c r="BC24" s="10">
        <f>'Input Data'!BC10</f>
        <v>7912</v>
      </c>
      <c r="BD24" s="10">
        <f>'Input Data'!BD10</f>
        <v>47.345</v>
      </c>
      <c r="BE24" s="10">
        <f>'Input Data'!BE10</f>
        <v>58.798</v>
      </c>
      <c r="BF24" s="10">
        <f>'Input Data'!BF10</f>
        <v>79.76</v>
      </c>
      <c r="BG24" s="10">
        <f>'Input Data'!BG10</f>
        <v>218.004</v>
      </c>
      <c r="BH24" s="10">
        <f>'Input Data'!BH10</f>
        <v>305.662</v>
      </c>
      <c r="BI24" s="10">
        <f>'Input Data'!BI10</f>
        <v>371.264</v>
      </c>
      <c r="BJ24" s="10">
        <f>'Input Data'!BJ10</f>
        <v>440.403</v>
      </c>
      <c r="BK24" s="10">
        <f>'Input Data'!BK10</f>
        <v>106.727</v>
      </c>
      <c r="BL24" s="10">
        <f>'Input Data'!BL10</f>
        <v>130.982</v>
      </c>
      <c r="BM24" s="10">
        <f>'Input Data'!BM10</f>
        <v>160.042</v>
      </c>
      <c r="BN24" s="10">
        <f>'Input Data'!BN10</f>
        <v>187.737</v>
      </c>
      <c r="BO24" s="10">
        <f>'Input Data'!BQ10</f>
        <v>9984</v>
      </c>
      <c r="BP24" s="10">
        <f>'Input Data'!BR10</f>
        <v>11796</v>
      </c>
      <c r="BQ24" s="10">
        <f>'Input Data'!BS10</f>
        <v>3246</v>
      </c>
      <c r="BR24" s="10">
        <f>'Input Data'!BT10</f>
        <v>14007</v>
      </c>
      <c r="BS24" s="10">
        <f>'Input Data'!BU10</f>
        <v>194.45</v>
      </c>
      <c r="BT24" s="10">
        <f>'Input Data'!BV10</f>
        <v>59.96</v>
      </c>
      <c r="BU24" s="10">
        <f>'Input Data'!BW10</f>
        <v>29.8</v>
      </c>
      <c r="BV24" s="10">
        <f>'Input Data'!BX10</f>
        <v>334.9</v>
      </c>
      <c r="BW24" s="10">
        <f>'Input Data'!BY10</f>
        <v>405.7</v>
      </c>
      <c r="BX24" s="10">
        <f>'Input Data'!BZ10</f>
        <v>506.7</v>
      </c>
      <c r="BY24" s="10">
        <f>'Input Data'!CA10</f>
        <v>652.5</v>
      </c>
      <c r="BZ24" s="10">
        <f>'Input Data'!CB10</f>
        <v>717</v>
      </c>
      <c r="CA24" s="10">
        <f>'Input Data'!CC10</f>
        <v>499.4</v>
      </c>
      <c r="CB24" s="10">
        <f>'Input Data'!CD10</f>
        <v>872.4</v>
      </c>
      <c r="CC24" s="10">
        <f>'Input Data'!CE10</f>
        <v>603.7</v>
      </c>
      <c r="CD24" s="10">
        <f>'Input Data'!CF10</f>
        <v>230.97</v>
      </c>
      <c r="CE24" s="10">
        <f>'Input Data'!CG10</f>
        <v>337.89</v>
      </c>
      <c r="CF24" s="10">
        <f>'Input Data'!CH10</f>
        <v>347.318</v>
      </c>
      <c r="CG24" s="10">
        <f>'Input Data'!CI10</f>
        <v>411.153</v>
      </c>
      <c r="CH24" s="10">
        <f>'Input Data'!CJ10</f>
        <v>647.432</v>
      </c>
      <c r="CI24" s="10">
        <f>'Input Data'!CK10</f>
        <v>1323.128</v>
      </c>
      <c r="CJ24" s="10"/>
      <c r="CK24" s="10"/>
      <c r="CL24" s="10"/>
      <c r="CM24" s="10"/>
      <c r="CN24" s="10"/>
      <c r="CO24" s="10"/>
      <c r="CP24" s="10"/>
      <c r="CQ24" s="10"/>
      <c r="CR24" s="10"/>
      <c r="CS24" s="10"/>
      <c r="CT24" s="10"/>
      <c r="CU24" s="10"/>
      <c r="CV24" s="10"/>
      <c r="CW24" s="10"/>
      <c r="CX24" s="10"/>
      <c r="CY24" s="10"/>
      <c r="CZ24" s="10"/>
      <c r="DA24" s="10"/>
      <c r="DB24" s="10"/>
      <c r="DC24" s="10"/>
      <c r="DD24" s="10"/>
      <c r="DE24" s="10"/>
      <c r="DF24" s="10"/>
      <c r="DG24" s="10"/>
      <c r="DH24" s="10"/>
      <c r="DI24" s="10"/>
      <c r="DJ24" s="10"/>
      <c r="DK24" s="10"/>
      <c r="DL24" s="10"/>
      <c r="DM24" s="10"/>
      <c r="DN24" s="10"/>
      <c r="DO24" s="10"/>
      <c r="DP24" s="10"/>
      <c r="DQ24" s="10"/>
      <c r="DR24" s="10"/>
      <c r="DS24" s="10"/>
      <c r="DT24" s="10"/>
      <c r="DU24" s="10"/>
      <c r="DV24" s="10"/>
      <c r="DW24" s="10"/>
      <c r="DX24" s="10"/>
      <c r="DY24" s="10"/>
      <c r="DZ24" s="10"/>
      <c r="EA24" s="10"/>
      <c r="EB24" s="10"/>
      <c r="EC24" s="10"/>
      <c r="ED24" s="10"/>
      <c r="EE24" s="10"/>
      <c r="EF24" s="10"/>
      <c r="EG24" s="10"/>
      <c r="EH24" s="10"/>
      <c r="EI24" s="10"/>
      <c r="EJ24" s="10"/>
      <c r="EK24" s="10"/>
      <c r="EL24" s="10"/>
      <c r="EM24" s="10"/>
      <c r="EN24" s="10"/>
      <c r="EO24" s="10"/>
      <c r="EP24" s="10"/>
      <c r="EQ24" s="10"/>
      <c r="ER24" s="10"/>
      <c r="ES24" s="10"/>
      <c r="ET24" s="10"/>
      <c r="EU24" s="10"/>
      <c r="EV24" s="10"/>
      <c r="EW24" s="10"/>
      <c r="EX24" s="10"/>
      <c r="EY24" s="10"/>
      <c r="EZ24" s="10"/>
      <c r="FA24" s="10"/>
      <c r="FB24" s="10"/>
      <c r="FC24" s="10"/>
      <c r="FD24" s="10"/>
      <c r="FE24" s="10"/>
      <c r="FF24" s="10"/>
      <c r="FG24" s="10"/>
    </row>
    <row r="25" spans="1:163" s="4" customFormat="1" ht="12" customHeight="1">
      <c r="A25" s="24" t="s">
        <v>12</v>
      </c>
      <c r="B25" s="163" t="s">
        <v>13</v>
      </c>
      <c r="C25" s="29" t="s">
        <v>226</v>
      </c>
      <c r="D25" s="29"/>
      <c r="E25" s="26">
        <f>('Input Data'!E34-'Input Data'!E36)/'Input Data'!E12</f>
        <v>0.7892233098527124</v>
      </c>
      <c r="F25" s="26">
        <f>('Input Data'!F34-'Input Data'!F36)/'Input Data'!F12</f>
        <v>0.3190110953905727</v>
      </c>
      <c r="G25" s="26">
        <f>('Input Data'!G34-'Input Data'!G36)/'Input Data'!G12</f>
        <v>0.9912891986062717</v>
      </c>
      <c r="H25" s="26">
        <f>('Input Data'!H34-'Input Data'!H36)/'Input Data'!H12</f>
        <v>1.106862815390331</v>
      </c>
      <c r="I25" s="26">
        <f>('Input Data'!I34-'Input Data'!I36)/'Input Data'!I12</f>
        <v>0.47483499829194686</v>
      </c>
      <c r="J25" s="26">
        <f>('Input Data'!J34-'Input Data'!J36)/'Input Data'!J12</f>
        <v>1.168704997054899</v>
      </c>
      <c r="K25" s="26">
        <f>('Input Data'!K34-'Input Data'!K36)/'Input Data'!K12</f>
        <v>0.3346905537459283</v>
      </c>
      <c r="L25" s="26">
        <f>('Input Data'!L34-'Input Data'!L36)/'Input Data'!L12</f>
        <v>0.9851001821493623</v>
      </c>
      <c r="M25" s="26">
        <f>('Input Data'!M34-'Input Data'!M36)/'Input Data'!M12</f>
        <v>0.9400487790349429</v>
      </c>
      <c r="N25" s="26">
        <f>('Input Data'!N34-'Input Data'!N36)/'Input Data'!N12</f>
        <v>1.0900518186597241</v>
      </c>
      <c r="O25" s="26">
        <f>('Input Data'!O34-'Input Data'!O36)/'Input Data'!O12</f>
        <v>0.8429670233917665</v>
      </c>
      <c r="P25" s="26">
        <f>('Input Data'!P34-'Input Data'!P36)/'Input Data'!P12</f>
        <v>0.8745553916890778</v>
      </c>
      <c r="Q25" s="26">
        <f>('Input Data'!Q34-'Input Data'!Q36)/'Input Data'!Q12</f>
        <v>1.8962073242378743</v>
      </c>
      <c r="R25" s="26">
        <f>('Input Data'!R34-'Input Data'!R36)/'Input Data'!R12</f>
        <v>0.6026281602877985</v>
      </c>
      <c r="S25" s="26">
        <f>('Input Data'!S34-'Input Data'!S36)/'Input Data'!S12</f>
        <v>0.8931864754098361</v>
      </c>
      <c r="T25" s="26">
        <f>('Input Data'!T34-'Input Data'!T36)/'Input Data'!T12</f>
        <v>0.5453185244863902</v>
      </c>
      <c r="U25" s="26">
        <f>('Input Data'!U34-'Input Data'!U36)/'Input Data'!U12</f>
        <v>0.785876993166287</v>
      </c>
      <c r="V25" s="26">
        <f>('Input Data'!V34-'Input Data'!V36)/'Input Data'!V12</f>
        <v>0.5087177775923918</v>
      </c>
      <c r="W25" s="26">
        <f>('Input Data'!W34-'Input Data'!W36)/'Input Data'!W12</f>
        <v>0.8737569802686421</v>
      </c>
      <c r="X25" s="26">
        <f>('Input Data'!X34-'Input Data'!X36)/'Input Data'!X12</f>
        <v>0.9972975213971814</v>
      </c>
      <c r="Y25" s="26">
        <f>('Input Data'!Y34-'Input Data'!Y36)/'Input Data'!Y12</f>
        <v>0.891734164543138</v>
      </c>
      <c r="Z25" s="26">
        <f>('Input Data'!Z34-'Input Data'!Z36)/'Input Data'!Z12</f>
        <v>1.6593159049143398</v>
      </c>
      <c r="AA25" s="26">
        <f>('Input Data'!AA34-'Input Data'!AA36)/'Input Data'!AA12</f>
        <v>1.192065814120454</v>
      </c>
      <c r="AB25" s="26">
        <f>('Input Data'!AB34-'Input Data'!AB36)/'Input Data'!AB12</f>
        <v>0.6509538433436463</v>
      </c>
      <c r="AC25" s="26">
        <f>('Input Data'!AC34-'Input Data'!AC36)/'Input Data'!AC12</f>
        <v>0.6713454409907018</v>
      </c>
      <c r="AD25" s="26">
        <f>('Input Data'!AD34-'Input Data'!AD36)/'Input Data'!AD12</f>
        <v>1.300373398875077</v>
      </c>
      <c r="AE25" s="26">
        <f>('Input Data'!AE34-'Input Data'!AE36)/'Input Data'!AE12</f>
        <v>-0.02528564067025609</v>
      </c>
      <c r="AF25" s="26">
        <f>('Input Data'!AF34-'Input Data'!AF36)/'Input Data'!AF12</f>
        <v>1.0724413742955825</v>
      </c>
      <c r="AG25" s="26">
        <f>('Input Data'!AG34-'Input Data'!AG36)/'Input Data'!AG12</f>
        <v>1.2009372477208735</v>
      </c>
      <c r="AH25" s="26">
        <f>('Input Data'!AH34-'Input Data'!AH36)/'Input Data'!AH12</f>
        <v>0.10104050538833147</v>
      </c>
      <c r="AI25" s="26">
        <f>('Input Data'!AI34-'Input Data'!AI36)/'Input Data'!AI12</f>
        <v>0.6949507916131793</v>
      </c>
      <c r="AJ25" s="26">
        <f>('Input Data'!AJ34-'Input Data'!AJ36)/'Input Data'!AJ12</f>
        <v>-0.296232559370946</v>
      </c>
      <c r="AK25" s="26">
        <f>('Input Data'!AK34-'Input Data'!AK36)/'Input Data'!AK12</f>
        <v>0.5297313361864004</v>
      </c>
      <c r="AL25" s="26">
        <f>('Input Data'!AL34-'Input Data'!AL36)/'Input Data'!AL12</f>
        <v>0.07060898243363943</v>
      </c>
      <c r="AM25" s="26">
        <f>('Input Data'!AM34-'Input Data'!AM36)/'Input Data'!AM12</f>
        <v>0.5827370438010837</v>
      </c>
      <c r="AN25" s="26">
        <f>('Input Data'!AN34-'Input Data'!AN36)/'Input Data'!AN12</f>
        <v>1.3875832354093225</v>
      </c>
      <c r="AO25" s="26">
        <f>('Input Data'!AO34-'Input Data'!AO36)/'Input Data'!AO12</f>
        <v>1.288036082273805</v>
      </c>
      <c r="AP25" s="26">
        <f>('Input Data'!AP34-'Input Data'!AP36)/'Input Data'!AP12</f>
        <v>0.7691538686936588</v>
      </c>
      <c r="AQ25" s="26">
        <f>('Input Data'!AQ34-'Input Data'!AQ36)/'Input Data'!AQ12</f>
        <v>1.009001602452449</v>
      </c>
      <c r="AR25" s="26">
        <f>('Input Data'!AR34-'Input Data'!AR36)/'Input Data'!AR12</f>
        <v>1.4784326296940318</v>
      </c>
      <c r="AS25" s="26">
        <f>('Input Data'!AS34-'Input Data'!AS36)/'Input Data'!AS12</f>
        <v>1.360579187537035</v>
      </c>
      <c r="AT25" s="26">
        <f>('Input Data'!AT34-'Input Data'!AT36)/'Input Data'!AT12</f>
        <v>0.8795807768641905</v>
      </c>
      <c r="AU25" s="26">
        <f>('Input Data'!AU34-'Input Data'!AU36)/'Input Data'!AU12</f>
        <v>0.6332840846366147</v>
      </c>
      <c r="AV25" s="26">
        <f>('Input Data'!AV34-'Input Data'!AV36)/'Input Data'!AV12</f>
        <v>1.011298699001744</v>
      </c>
      <c r="AW25" s="26">
        <f>('Input Data'!AW34-'Input Data'!AW36)/'Input Data'!AW12</f>
        <v>0.8842818404196393</v>
      </c>
      <c r="AX25" s="26">
        <f>('Input Data'!AX34-'Input Data'!AX36)/'Input Data'!AX12</f>
        <v>0.8955521064480264</v>
      </c>
      <c r="AY25" s="26">
        <f>('Input Data'!AY34-'Input Data'!AY36)/'Input Data'!AY12</f>
        <v>-0.29523440526927547</v>
      </c>
      <c r="AZ25" s="26">
        <f>('Input Data'!AZ34-'Input Data'!AZ36)/'Input Data'!AZ12</f>
        <v>0.8442838370565046</v>
      </c>
      <c r="BA25" s="26">
        <f>('Input Data'!BA34-'Input Data'!BA36)/'Input Data'!BA12</f>
        <v>0.5603165938864629</v>
      </c>
      <c r="BB25" s="26">
        <f>('Input Data'!BB34-'Input Data'!BB36)/'Input Data'!BB12</f>
        <v>0.7056226765799256</v>
      </c>
      <c r="BC25" s="26">
        <f>('Input Data'!BC34-'Input Data'!BC36)/'Input Data'!BC12</f>
        <v>0.5910817836432714</v>
      </c>
      <c r="BD25" s="26">
        <f>('Input Data'!BD34-'Input Data'!BD36)/'Input Data'!BD12</f>
        <v>0.4895650617504923</v>
      </c>
      <c r="BE25" s="26">
        <f>('Input Data'!BE34-'Input Data'!BE36)/'Input Data'!BE12</f>
        <v>0.3976253595803483</v>
      </c>
      <c r="BF25" s="26">
        <f>('Input Data'!BF34-'Input Data'!BF36)/'Input Data'!BF12</f>
        <v>-0.35035520267446724</v>
      </c>
      <c r="BG25" s="26">
        <f>('Input Data'!BG34-'Input Data'!BG36)/'Input Data'!BG12</f>
        <v>1.1819643704055018</v>
      </c>
      <c r="BH25" s="26">
        <f>('Input Data'!BH34-'Input Data'!BH36)/'Input Data'!BH12</f>
        <v>1.075020480181486</v>
      </c>
      <c r="BI25" s="26">
        <f>('Input Data'!BI34-'Input Data'!BI36)/'Input Data'!BI12</f>
        <v>1.0474988259927365</v>
      </c>
      <c r="BJ25" s="26">
        <f>('Input Data'!BJ34-'Input Data'!BJ36)/'Input Data'!BJ12</f>
        <v>1.2054763959799288</v>
      </c>
      <c r="BK25" s="26">
        <f>('Input Data'!BK34-'Input Data'!BK36)/'Input Data'!BK12</f>
        <v>-0.2786954424885459</v>
      </c>
      <c r="BL25" s="26">
        <f>('Input Data'!BL34-'Input Data'!BL36)/'Input Data'!BL12</f>
        <v>0.02775880573714504</v>
      </c>
      <c r="BM25" s="26">
        <f>('Input Data'!BM34-'Input Data'!BM36)/'Input Data'!BM12</f>
        <v>0.3231088952611228</v>
      </c>
      <c r="BN25" s="26">
        <f>('Input Data'!BN34-'Input Data'!BN36)/'Input Data'!BN12</f>
        <v>0.38285004979576526</v>
      </c>
      <c r="BO25" s="26">
        <f>('Input Data'!BQ34-'Input Data'!BQ36)/'Input Data'!BQ12</f>
        <v>0.8674884437596302</v>
      </c>
      <c r="BP25" s="26">
        <f>('Input Data'!BR34-'Input Data'!BR36)/'Input Data'!BR12</f>
        <v>0.8882314266929652</v>
      </c>
      <c r="BQ25" s="26">
        <f>('Input Data'!BS34-'Input Data'!BS36)/'Input Data'!BS12</f>
        <v>2.3232736572890027</v>
      </c>
      <c r="BR25" s="26">
        <f>('Input Data'!BT34-'Input Data'!BT36)/'Input Data'!BT12</f>
        <v>1.2093125605140393</v>
      </c>
      <c r="BS25" s="26">
        <f>('Input Data'!BU34-'Input Data'!BU36)/'Input Data'!BU12</f>
        <v>0.4521225662304501</v>
      </c>
      <c r="BT25" s="26">
        <f>('Input Data'!BV34-'Input Data'!BV36)/'Input Data'!BV12</f>
        <v>2.6100581248420522</v>
      </c>
      <c r="BU25" s="26">
        <f>('Input Data'!BW34-'Input Data'!BW36)/'Input Data'!BW12</f>
        <v>10.711340206185568</v>
      </c>
      <c r="BV25" s="26">
        <f>('Input Data'!BX34-'Input Data'!BX36)/'Input Data'!BX12</f>
        <v>1.1361990950226246</v>
      </c>
      <c r="BW25" s="26">
        <f>('Input Data'!BY34-'Input Data'!BY36)/'Input Data'!BY12</f>
        <v>1.1784400294334068</v>
      </c>
      <c r="BX25" s="26">
        <f>('Input Data'!BZ34-'Input Data'!BZ36)/'Input Data'!BZ12</f>
        <v>1.09375</v>
      </c>
      <c r="BY25" s="26">
        <f>('Input Data'!CA34-'Input Data'!CA36)/'Input Data'!CA12</f>
        <v>1.1195148842337375</v>
      </c>
      <c r="BZ25" s="26">
        <f>('Input Data'!CB34-'Input Data'!CB36)/'Input Data'!CB12</f>
        <v>0.8889843246725359</v>
      </c>
      <c r="CA25" s="26">
        <f>('Input Data'!CC34-'Input Data'!CC36)/'Input Data'!CC12</f>
        <v>0.4711186936388008</v>
      </c>
      <c r="CB25" s="26">
        <f>('Input Data'!CD34-'Input Data'!CD36)/'Input Data'!CD12</f>
        <v>0.6065123010130247</v>
      </c>
      <c r="CC25" s="26">
        <f>('Input Data'!CE34-'Input Data'!CE36)/'Input Data'!CE12</f>
        <v>2.826401446654611</v>
      </c>
      <c r="CD25" s="26">
        <f>('Input Data'!CF34-'Input Data'!CF36)/'Input Data'!CF12</f>
        <v>-0.18007400301493764</v>
      </c>
      <c r="CE25" s="26">
        <f>('Input Data'!CG34-'Input Data'!CG36)/'Input Data'!CG12</f>
        <v>-0.7647306594280902</v>
      </c>
      <c r="CF25" s="26">
        <f>('Input Data'!CH34-'Input Data'!CH36)/'Input Data'!CH12</f>
        <v>-0.49241201162415243</v>
      </c>
      <c r="CG25" s="26">
        <f>('Input Data'!CI34-'Input Data'!CI36)/'Input Data'!CI12</f>
        <v>-0.2316950196289739</v>
      </c>
      <c r="CH25" s="26">
        <f>('Input Data'!CJ34-'Input Data'!CJ36)/'Input Data'!CJ12</f>
        <v>0.25246693440166607</v>
      </c>
      <c r="CI25" s="26">
        <f>('Input Data'!CK34-'Input Data'!CK36)/'Input Data'!CK12</f>
        <v>0.36182034709903116</v>
      </c>
      <c r="CJ25" s="26"/>
      <c r="CK25" s="26"/>
      <c r="CL25" s="26"/>
      <c r="CM25" s="26"/>
      <c r="CN25" s="26"/>
      <c r="CO25" s="26"/>
      <c r="CP25" s="26"/>
      <c r="CQ25" s="26"/>
      <c r="CR25" s="26"/>
      <c r="CS25" s="26"/>
      <c r="CT25" s="26"/>
      <c r="CU25" s="26"/>
      <c r="CV25" s="26"/>
      <c r="CW25" s="26"/>
      <c r="CX25" s="26"/>
      <c r="CY25" s="26"/>
      <c r="CZ25" s="26"/>
      <c r="DA25" s="26"/>
      <c r="DB25" s="26"/>
      <c r="DC25" s="26"/>
      <c r="DD25" s="26"/>
      <c r="DE25" s="26"/>
      <c r="DF25" s="26"/>
      <c r="DG25" s="26"/>
      <c r="DH25" s="26"/>
      <c r="DI25" s="26"/>
      <c r="DJ25" s="26"/>
      <c r="DK25" s="26"/>
      <c r="DL25" s="26"/>
      <c r="DM25" s="26"/>
      <c r="DN25" s="26"/>
      <c r="DO25" s="26"/>
      <c r="DP25" s="26"/>
      <c r="DQ25" s="26"/>
      <c r="DR25" s="26"/>
      <c r="DS25" s="26"/>
      <c r="DT25" s="26"/>
      <c r="DU25" s="26"/>
      <c r="DV25" s="26"/>
      <c r="DW25" s="26"/>
      <c r="DX25" s="26"/>
      <c r="DY25" s="26"/>
      <c r="DZ25" s="26"/>
      <c r="EA25" s="26"/>
      <c r="EB25" s="26"/>
      <c r="EC25" s="26"/>
      <c r="ED25" s="26"/>
      <c r="EE25" s="26"/>
      <c r="EF25" s="26"/>
      <c r="EG25" s="26"/>
      <c r="EH25" s="26"/>
      <c r="EI25" s="26"/>
      <c r="EJ25" s="26"/>
      <c r="EK25" s="26"/>
      <c r="EL25" s="26"/>
      <c r="EM25" s="26"/>
      <c r="EN25" s="26"/>
      <c r="EO25" s="26"/>
      <c r="EP25" s="26"/>
      <c r="EQ25" s="26"/>
      <c r="ER25" s="26"/>
      <c r="ES25" s="26"/>
      <c r="ET25" s="26"/>
      <c r="EU25" s="26"/>
      <c r="EV25" s="26"/>
      <c r="EW25" s="26"/>
      <c r="EX25" s="26"/>
      <c r="EY25" s="26"/>
      <c r="EZ25" s="26"/>
      <c r="FA25" s="26"/>
      <c r="FB25" s="26"/>
      <c r="FC25" s="26"/>
      <c r="FD25" s="26"/>
      <c r="FE25" s="26"/>
      <c r="FF25" s="26"/>
      <c r="FG25" s="26"/>
    </row>
    <row r="26" spans="1:163" s="4" customFormat="1" ht="12" customHeight="1">
      <c r="A26" s="24" t="s">
        <v>5</v>
      </c>
      <c r="B26" s="128" t="s">
        <v>4</v>
      </c>
      <c r="C26" s="29" t="s">
        <v>307</v>
      </c>
      <c r="D26" s="29"/>
      <c r="E26" s="26">
        <f>'Input Data'!E36/'Input Data'!E5</f>
        <v>0.03645785563606347</v>
      </c>
      <c r="F26" s="26">
        <f>'Input Data'!F36/'Input Data'!F5</f>
        <v>0.04800926554110372</v>
      </c>
      <c r="G26" s="26">
        <f>'Input Data'!G36/'Input Data'!G5</f>
        <v>0.04714781972758021</v>
      </c>
      <c r="H26" s="26">
        <f>'Input Data'!H36/'Input Data'!H5</f>
        <v>0.05430731784856699</v>
      </c>
      <c r="I26" s="26">
        <f>'Input Data'!I36/'Input Data'!I5</f>
        <v>0.05470031728575419</v>
      </c>
      <c r="J26" s="26">
        <f>'Input Data'!J36/'Input Data'!J5</f>
        <v>0.058198516763004984</v>
      </c>
      <c r="K26" s="26">
        <f>'Input Data'!K36/'Input Data'!K5</f>
        <v>0.05858152595695677</v>
      </c>
      <c r="L26" s="26">
        <f>'Input Data'!L36/'Input Data'!L5</f>
        <v>0.04154155111408626</v>
      </c>
      <c r="M26" s="26">
        <f>'Input Data'!M36/'Input Data'!M5</f>
        <v>0.03690257789283098</v>
      </c>
      <c r="N26" s="26">
        <f>'Input Data'!N36/'Input Data'!N5</f>
        <v>0.025234363432984644</v>
      </c>
      <c r="O26" s="26">
        <f>'Input Data'!O36/'Input Data'!O5</f>
        <v>0.03704990871612405</v>
      </c>
      <c r="P26" s="26">
        <f>'Input Data'!P36/'Input Data'!P5</f>
        <v>0.060732315200860455</v>
      </c>
      <c r="Q26" s="26">
        <f>'Input Data'!Q36/'Input Data'!Q5</f>
        <v>0.04177831434095973</v>
      </c>
      <c r="R26" s="26">
        <f>'Input Data'!R36/'Input Data'!R5</f>
        <v>0.039527790234285765</v>
      </c>
      <c r="S26" s="26">
        <f>'Input Data'!S36/'Input Data'!S5</f>
        <v>0.023317982539604865</v>
      </c>
      <c r="T26" s="26">
        <f>'Input Data'!T36/'Input Data'!T5</f>
        <v>0.046635266092794114</v>
      </c>
      <c r="U26" s="26">
        <f>'Input Data'!U36/'Input Data'!U5</f>
        <v>0.034211088040672966</v>
      </c>
      <c r="V26" s="26">
        <f>'Input Data'!V36/'Input Data'!V5</f>
        <v>0.052252705763906365</v>
      </c>
      <c r="W26" s="26">
        <f>'Input Data'!W36/'Input Data'!W5</f>
        <v>0.04299072142703014</v>
      </c>
      <c r="X26" s="26">
        <f>'Input Data'!X36/'Input Data'!X5</f>
        <v>0.037976713245541104</v>
      </c>
      <c r="Y26" s="26">
        <f>'Input Data'!Y36/'Input Data'!Y5</f>
        <v>0.05179499454772733</v>
      </c>
      <c r="Z26" s="26">
        <f>'Input Data'!Z36/'Input Data'!Z5</f>
        <v>0.00567707084348298</v>
      </c>
      <c r="AA26" s="26">
        <f>'Input Data'!AA36/'Input Data'!AA5</f>
        <v>0.002480666907565788</v>
      </c>
      <c r="AB26" s="26">
        <f>'Input Data'!AB36/'Input Data'!AB5</f>
        <v>0.002439643477619594</v>
      </c>
      <c r="AC26" s="26">
        <f>'Input Data'!AC36/'Input Data'!AC5</f>
        <v>0.003853933598639472</v>
      </c>
      <c r="AD26" s="26">
        <f>'Input Data'!AD36/'Input Data'!AD5</f>
        <v>0.09069551876238573</v>
      </c>
      <c r="AE26" s="26">
        <f>'Input Data'!AE36/'Input Data'!AE5</f>
        <v>0.1262587359595767</v>
      </c>
      <c r="AF26" s="26">
        <f>'Input Data'!AF36/'Input Data'!AF5</f>
        <v>0.09460867811854133</v>
      </c>
      <c r="AG26" s="26">
        <f>'Input Data'!AG36/'Input Data'!AG5</f>
        <v>0.06985416024910285</v>
      </c>
      <c r="AH26" s="26">
        <f>'Input Data'!AH36/'Input Data'!AH5</f>
        <v>0.03982954395066303</v>
      </c>
      <c r="AI26" s="26">
        <f>'Input Data'!AI36/'Input Data'!AI5</f>
        <v>0.05138461162438285</v>
      </c>
      <c r="AJ26" s="26">
        <f>'Input Data'!AJ36/'Input Data'!AJ5</f>
        <v>0.04416646970858303</v>
      </c>
      <c r="AK26" s="26">
        <f>'Input Data'!AK36/'Input Data'!AK5</f>
        <v>0.046296817458147725</v>
      </c>
      <c r="AL26" s="26">
        <f>'Input Data'!AL36/'Input Data'!AL5</f>
        <v>0.03890860821063035</v>
      </c>
      <c r="AM26" s="26">
        <f>'Input Data'!AM36/'Input Data'!AM5</f>
        <v>0.1798508353221957</v>
      </c>
      <c r="AN26" s="26">
        <f>'Input Data'!AN36/'Input Data'!AN5</f>
        <v>0.05053102968319767</v>
      </c>
      <c r="AO26" s="26">
        <f>'Input Data'!AO36/'Input Data'!AO5</f>
        <v>0.03804404057671113</v>
      </c>
      <c r="AP26" s="26">
        <f>'Input Data'!AP36/'Input Data'!AP5</f>
        <v>0.1502044380929697</v>
      </c>
      <c r="AQ26" s="26">
        <f>'Input Data'!AQ36/'Input Data'!AQ5</f>
        <v>0.07015967042386867</v>
      </c>
      <c r="AR26" s="26">
        <f>'Input Data'!AR36/'Input Data'!AR5</f>
        <v>0.04755334971646292</v>
      </c>
      <c r="AS26" s="26">
        <f>'Input Data'!AS36/'Input Data'!AS5</f>
        <v>0.043191413034560526</v>
      </c>
      <c r="AT26" s="26">
        <f>'Input Data'!AT36/'Input Data'!AT5</f>
        <v>0.07252370385313697</v>
      </c>
      <c r="AU26" s="26">
        <f>'Input Data'!AU36/'Input Data'!AU5</f>
        <v>0.14195939413470834</v>
      </c>
      <c r="AV26" s="26">
        <f>'Input Data'!AV36/'Input Data'!AV5</f>
        <v>0.08189760686094502</v>
      </c>
      <c r="AW26" s="26">
        <f>'Input Data'!AW36/'Input Data'!AW5</f>
        <v>0.04728164902103776</v>
      </c>
      <c r="AX26" s="26">
        <f>'Input Data'!AX36/'Input Data'!AX5</f>
        <v>0.06027427948115233</v>
      </c>
      <c r="AY26" s="26">
        <f>'Input Data'!AY36/'Input Data'!AY5</f>
        <v>0.07779089597271416</v>
      </c>
      <c r="AZ26" s="26">
        <f>'Input Data'!AZ36/'Input Data'!AZ5</f>
        <v>0.06335779508150804</v>
      </c>
      <c r="BA26" s="26">
        <f>'Input Data'!BA36/'Input Data'!BA5</f>
        <v>0.047195563720019915</v>
      </c>
      <c r="BB26" s="26">
        <f>'Input Data'!BB36/'Input Data'!BB5</f>
        <v>0.05412243890397433</v>
      </c>
      <c r="BC26" s="26">
        <f>'Input Data'!BC36/'Input Data'!BC5</f>
        <v>0.05401264125646428</v>
      </c>
      <c r="BD26" s="26">
        <f>'Input Data'!BD36/'Input Data'!BD5</f>
        <v>0.14629973057139856</v>
      </c>
      <c r="BE26" s="26">
        <f>'Input Data'!BE36/'Input Data'!BE5</f>
        <v>0.2067462779612373</v>
      </c>
      <c r="BF26" s="26">
        <f>'Input Data'!BF36/'Input Data'!BF5</f>
        <v>0.2615309481604746</v>
      </c>
      <c r="BG26" s="26">
        <f>'Input Data'!BG36/'Input Data'!BG5</f>
        <v>0.09133698159376301</v>
      </c>
      <c r="BH26" s="26">
        <f>'Input Data'!BH36/'Input Data'!BH5</f>
        <v>0.08630206555493576</v>
      </c>
      <c r="BI26" s="26">
        <f>'Input Data'!BI36/'Input Data'!BI5</f>
        <v>0.1114170318541063</v>
      </c>
      <c r="BJ26" s="26">
        <f>'Input Data'!BJ36/'Input Data'!BJ5</f>
        <v>0.07069042853505354</v>
      </c>
      <c r="BK26" s="26">
        <f>'Input Data'!BK36/'Input Data'!BK5</f>
        <v>0.06274173344858403</v>
      </c>
      <c r="BL26" s="26">
        <f>'Input Data'!BL36/'Input Data'!BL5</f>
        <v>0.07791068884334357</v>
      </c>
      <c r="BM26" s="26">
        <f>'Input Data'!BM36/'Input Data'!BM5</f>
        <v>0.09028678093101278</v>
      </c>
      <c r="BN26" s="26">
        <f>'Input Data'!BN36/'Input Data'!BN5</f>
        <v>0.10079123144289498</v>
      </c>
      <c r="BO26" s="26">
        <f>'Input Data'!BQ36/'Input Data'!BQ5</f>
        <v>0.07252618522601985</v>
      </c>
      <c r="BP26" s="26">
        <f>'Input Data'!BR36/'Input Data'!BR5</f>
        <v>0.05430451302010935</v>
      </c>
      <c r="BQ26" s="26">
        <f>'Input Data'!BS36/'Input Data'!BS5</f>
        <v>0.058766988555078684</v>
      </c>
      <c r="BR26" s="26">
        <f>'Input Data'!BT36/'Input Data'!BT5</f>
        <v>0.049433632355177136</v>
      </c>
      <c r="BS26" s="26">
        <f>'Input Data'!BU36/'Input Data'!BU5</f>
        <v>0.03592343950864162</v>
      </c>
      <c r="BT26" s="26">
        <f>'Input Data'!BV36/'Input Data'!BV5</f>
        <v>0.046446279493478126</v>
      </c>
      <c r="BU26" s="26">
        <f>'Input Data'!BW36/'Input Data'!BW5</f>
        <v>0.03622189475685697</v>
      </c>
      <c r="BV26" s="26">
        <f>'Input Data'!BX36/'Input Data'!BX5</f>
        <v>0.035249410325849564</v>
      </c>
      <c r="BW26" s="26">
        <f>'Input Data'!BY36/'Input Data'!BY5</f>
        <v>0.058755716097298544</v>
      </c>
      <c r="BX26" s="26">
        <f>'Input Data'!BZ36/'Input Data'!BZ5</f>
        <v>0.04588922831717359</v>
      </c>
      <c r="BY26" s="26">
        <f>'Input Data'!CA36/'Input Data'!CA5</f>
        <v>0.0388381651173696</v>
      </c>
      <c r="BZ26" s="26">
        <f>'Input Data'!CB36/'Input Data'!CB5</f>
        <v>0.04206648992328086</v>
      </c>
      <c r="CA26" s="26">
        <f>'Input Data'!CC36/'Input Data'!CC5</f>
        <v>0.06368617485904868</v>
      </c>
      <c r="CB26" s="26">
        <f>'Input Data'!CD36/'Input Data'!CD5</f>
        <v>0.06333170553046026</v>
      </c>
      <c r="CC26" s="26">
        <f>'Input Data'!CE36/'Input Data'!CE5</f>
        <v>0.06480651816041176</v>
      </c>
      <c r="CD26" s="26">
        <f>'Input Data'!CF36/'Input Data'!CF5</f>
        <v>0.005228511483853779</v>
      </c>
      <c r="CE26" s="26">
        <f>'Input Data'!CG36/'Input Data'!CG5</f>
        <v>0.006802539312744253</v>
      </c>
      <c r="CF26" s="26">
        <f>'Input Data'!CH36/'Input Data'!CH5</f>
        <v>0.006119776595763059</v>
      </c>
      <c r="CG26" s="26">
        <f>'Input Data'!CI36/'Input Data'!CI5</f>
        <v>0.005610048857272018</v>
      </c>
      <c r="CH26" s="26">
        <f>'Input Data'!CJ36/'Input Data'!CJ5</f>
        <v>0.005284388009970113</v>
      </c>
      <c r="CI26" s="26">
        <f>'Input Data'!CK36/'Input Data'!CK5</f>
        <v>0.007427212745483027</v>
      </c>
      <c r="CJ26" s="26"/>
      <c r="CK26" s="26"/>
      <c r="CL26" s="26"/>
      <c r="CM26" s="26"/>
      <c r="CN26" s="26"/>
      <c r="CO26" s="26"/>
      <c r="CP26" s="26"/>
      <c r="CQ26" s="26"/>
      <c r="CR26" s="26"/>
      <c r="CS26" s="26"/>
      <c r="CT26" s="26"/>
      <c r="CU26" s="26"/>
      <c r="CV26" s="26"/>
      <c r="CW26" s="26"/>
      <c r="CX26" s="26"/>
      <c r="CY26" s="26"/>
      <c r="CZ26" s="26"/>
      <c r="DA26" s="26"/>
      <c r="DB26" s="26"/>
      <c r="DC26" s="26"/>
      <c r="DD26" s="26"/>
      <c r="DE26" s="26"/>
      <c r="DF26" s="26"/>
      <c r="DG26" s="26"/>
      <c r="DH26" s="26"/>
      <c r="DI26" s="26"/>
      <c r="DJ26" s="26"/>
      <c r="DK26" s="26"/>
      <c r="DL26" s="26"/>
      <c r="DM26" s="26"/>
      <c r="DN26" s="26"/>
      <c r="DO26" s="26"/>
      <c r="DP26" s="26"/>
      <c r="DQ26" s="26"/>
      <c r="DR26" s="26"/>
      <c r="DS26" s="26"/>
      <c r="DT26" s="26"/>
      <c r="DU26" s="26"/>
      <c r="DV26" s="26"/>
      <c r="DW26" s="26"/>
      <c r="DX26" s="26"/>
      <c r="DY26" s="26"/>
      <c r="DZ26" s="26"/>
      <c r="EA26" s="26"/>
      <c r="EB26" s="26"/>
      <c r="EC26" s="26"/>
      <c r="ED26" s="26"/>
      <c r="EE26" s="26"/>
      <c r="EF26" s="26"/>
      <c r="EG26" s="26"/>
      <c r="EH26" s="26"/>
      <c r="EI26" s="26"/>
      <c r="EJ26" s="26"/>
      <c r="EK26" s="26"/>
      <c r="EL26" s="26"/>
      <c r="EM26" s="26"/>
      <c r="EN26" s="26"/>
      <c r="EO26" s="26"/>
      <c r="EP26" s="26"/>
      <c r="EQ26" s="26"/>
      <c r="ER26" s="26"/>
      <c r="ES26" s="26"/>
      <c r="ET26" s="26"/>
      <c r="EU26" s="26"/>
      <c r="EV26" s="26"/>
      <c r="EW26" s="26"/>
      <c r="EX26" s="26"/>
      <c r="EY26" s="26"/>
      <c r="EZ26" s="26"/>
      <c r="FA26" s="26"/>
      <c r="FB26" s="26"/>
      <c r="FC26" s="26"/>
      <c r="FD26" s="26"/>
      <c r="FE26" s="26"/>
      <c r="FF26" s="26"/>
      <c r="FG26" s="26"/>
    </row>
    <row r="27" spans="1:163" s="4" customFormat="1" ht="12" customHeight="1">
      <c r="A27" s="138" t="s">
        <v>329</v>
      </c>
      <c r="C27" s="29" t="s">
        <v>273</v>
      </c>
      <c r="D27" s="29"/>
      <c r="E27" s="26" t="s">
        <v>273</v>
      </c>
      <c r="F27" s="26" t="s">
        <v>273</v>
      </c>
      <c r="G27" s="26" t="s">
        <v>273</v>
      </c>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26"/>
      <c r="BL27" s="26"/>
      <c r="BM27" s="26"/>
      <c r="BN27" s="26"/>
      <c r="BO27" s="26"/>
      <c r="BP27" s="26"/>
      <c r="BQ27" s="26"/>
      <c r="BR27" s="26"/>
      <c r="BS27" s="26"/>
      <c r="BT27" s="26"/>
      <c r="BU27" s="26"/>
      <c r="BV27" s="26"/>
      <c r="BW27" s="26"/>
      <c r="BX27" s="26"/>
      <c r="BY27" s="26"/>
      <c r="BZ27" s="26"/>
      <c r="CA27" s="26"/>
      <c r="CB27" s="26"/>
      <c r="CC27" s="26"/>
      <c r="CD27" s="26"/>
      <c r="CE27" s="26"/>
      <c r="CF27" s="26"/>
      <c r="CG27" s="26"/>
      <c r="CH27" s="26"/>
      <c r="CI27" s="26"/>
      <c r="CJ27" s="26"/>
      <c r="CK27" s="26"/>
      <c r="CL27" s="26"/>
      <c r="CM27" s="26"/>
      <c r="CN27" s="26"/>
      <c r="CO27" s="26"/>
      <c r="CP27" s="26"/>
      <c r="CQ27" s="26"/>
      <c r="CR27" s="26"/>
      <c r="CS27" s="26"/>
      <c r="CT27" s="26"/>
      <c r="CU27" s="26"/>
      <c r="CV27" s="26"/>
      <c r="CW27" s="26"/>
      <c r="CX27" s="26"/>
      <c r="CY27" s="26"/>
      <c r="CZ27" s="26"/>
      <c r="DA27" s="26"/>
      <c r="DB27" s="26"/>
      <c r="DC27" s="26"/>
      <c r="DD27" s="26"/>
      <c r="DE27" s="26"/>
      <c r="DF27" s="26"/>
      <c r="DG27" s="26"/>
      <c r="DH27" s="26"/>
      <c r="DI27" s="26"/>
      <c r="DJ27" s="26"/>
      <c r="DK27" s="26"/>
      <c r="DL27" s="26"/>
      <c r="DM27" s="26"/>
      <c r="DN27" s="26"/>
      <c r="DO27" s="26"/>
      <c r="DP27" s="26"/>
      <c r="DQ27" s="26"/>
      <c r="DR27" s="26"/>
      <c r="DS27" s="26"/>
      <c r="DT27" s="26"/>
      <c r="DU27" s="26"/>
      <c r="DV27" s="26"/>
      <c r="DW27" s="26"/>
      <c r="DX27" s="26"/>
      <c r="DY27" s="26"/>
      <c r="DZ27" s="26"/>
      <c r="EA27" s="26"/>
      <c r="EB27" s="26"/>
      <c r="EC27" s="26"/>
      <c r="ED27" s="26"/>
      <c r="EE27" s="26"/>
      <c r="EF27" s="26"/>
      <c r="EG27" s="26"/>
      <c r="EH27" s="26"/>
      <c r="EI27" s="26"/>
      <c r="EJ27" s="26"/>
      <c r="EK27" s="26"/>
      <c r="EL27" s="26"/>
      <c r="EM27" s="26"/>
      <c r="EN27" s="26"/>
      <c r="EO27" s="26"/>
      <c r="EP27" s="26"/>
      <c r="EQ27" s="26"/>
      <c r="ER27" s="26"/>
      <c r="ES27" s="26"/>
      <c r="ET27" s="26"/>
      <c r="EU27" s="26"/>
      <c r="EV27" s="26"/>
      <c r="EW27" s="26"/>
      <c r="EX27" s="26"/>
      <c r="EY27" s="26"/>
      <c r="EZ27" s="26"/>
      <c r="FA27" s="26"/>
      <c r="FB27" s="26"/>
      <c r="FC27" s="26"/>
      <c r="FD27" s="26"/>
      <c r="FE27" s="26"/>
      <c r="FF27" s="26"/>
      <c r="FG27" s="26"/>
    </row>
    <row r="28" spans="1:163" s="4" customFormat="1" ht="12" customHeight="1">
      <c r="A28" s="24" t="s">
        <v>298</v>
      </c>
      <c r="B28" s="126" t="s">
        <v>142</v>
      </c>
      <c r="C28" s="29" t="s">
        <v>479</v>
      </c>
      <c r="D28" s="29"/>
      <c r="E28" s="9">
        <f>IF('Input Data'!E40&gt;0,'Input Data'!E40/'Input Data'!E31,IF('Output Results'!E54=0,"No Debt",IF('Input Data'!E31&lt;0,"Neg Eqty",'Output Results'!E54/'Input Data'!E31)))</f>
        <v>0.7429222075402738</v>
      </c>
      <c r="F28" s="9">
        <f>IF('Input Data'!F40&gt;0,'Input Data'!F40/'Input Data'!F31,IF('Output Results'!F54=0,"No Debt",IF('Input Data'!F31&lt;0,"Neg Eqty",'Output Results'!F54/'Input Data'!F31)))</f>
        <v>0.7370471587315927</v>
      </c>
      <c r="G28" s="9">
        <f>IF('Input Data'!G40&gt;0,'Input Data'!G40/'Input Data'!G31,IF('Output Results'!G54=0,"No Debt",IF('Input Data'!G31&lt;0,"Neg Eqty",'Output Results'!G54/'Input Data'!G31)))</f>
        <v>0.33862423762300636</v>
      </c>
      <c r="H28" s="9">
        <f>IF('Input Data'!H40&gt;0,'Input Data'!H40/'Input Data'!H31,IF('Output Results'!H54=0,"No Debt",IF('Input Data'!H31&lt;0,"Neg Eqty",'Output Results'!H54/'Input Data'!H31)))</f>
        <v>0.2058564425643466</v>
      </c>
      <c r="I28" s="9">
        <f>IF('Input Data'!I40&gt;0,'Input Data'!I40/'Input Data'!I31,IF('Output Results'!I54=0,"No Debt",IF('Input Data'!I31&lt;0,"Neg Eqty",'Output Results'!I54/'Input Data'!I31)))</f>
        <v>0.14456239309442587</v>
      </c>
      <c r="J28" s="9">
        <f>IF('Input Data'!J40&gt;0,'Input Data'!J40/'Input Data'!J31,IF('Output Results'!J54=0,"No Debt",IF('Input Data'!J31&lt;0,"Neg Eqty",'Output Results'!J54/'Input Data'!J31)))</f>
        <v>0.09063432294213558</v>
      </c>
      <c r="K28" s="9" t="str">
        <f>IF('Input Data'!K40&gt;0,'Input Data'!K40/'Input Data'!K31,IF('Output Results'!K54=0,"No Debt",IF('Input Data'!K31&lt;0,"Neg Eqty",'Output Results'!K54/'Input Data'!K31)))</f>
        <v>No Debt</v>
      </c>
      <c r="L28" s="9" t="str">
        <f>IF('Input Data'!L40&gt;0,'Input Data'!L40/'Input Data'!L31,IF('Output Results'!L54=0,"No Debt",IF('Input Data'!L31&lt;0,"Neg Eqty",'Output Results'!L54/'Input Data'!L31)))</f>
        <v>No Debt</v>
      </c>
      <c r="M28" s="9" t="str">
        <f>IF('Input Data'!M40&gt;0,'Input Data'!M40/'Input Data'!M31,IF('Output Results'!M54=0,"No Debt",IF('Input Data'!M31&lt;0,"Neg Eqty",'Output Results'!M54/'Input Data'!M31)))</f>
        <v>No Debt</v>
      </c>
      <c r="N28" s="9" t="str">
        <f>IF('Input Data'!N40&gt;0,'Input Data'!N40/'Input Data'!N31,IF('Output Results'!N54=0,"No Debt",IF('Input Data'!N31&lt;0,"Neg Eqty",'Output Results'!N54/'Input Data'!N31)))</f>
        <v>No Debt</v>
      </c>
      <c r="O28" s="9" t="str">
        <f>IF('Input Data'!O40&gt;0,'Input Data'!O40/'Input Data'!O31,IF('Output Results'!O54=0,"No Debt",IF('Input Data'!O31&lt;0,"Neg Eqty",'Output Results'!O54/'Input Data'!O31)))</f>
        <v>No Debt</v>
      </c>
      <c r="P28" s="9">
        <f>IF('Input Data'!P40&gt;0,'Input Data'!P40/'Input Data'!P31,IF('Output Results'!P54=0,"No Debt",IF('Input Data'!P31&lt;0,"Neg Eqty",'Output Results'!P54/'Input Data'!P31)))</f>
        <v>0.009953364572732255</v>
      </c>
      <c r="Q28" s="9">
        <f>IF('Input Data'!Q40&gt;0,'Input Data'!Q40/'Input Data'!Q31,IF('Output Results'!Q54=0,"No Debt",IF('Input Data'!Q31&lt;0,"Neg Eqty",'Output Results'!Q54/'Input Data'!Q31)))</f>
        <v>0.004944037509007818</v>
      </c>
      <c r="R28" s="9">
        <f>IF('Input Data'!R40&gt;0,'Input Data'!R40/'Input Data'!R31,IF('Output Results'!R54=0,"No Debt",IF('Input Data'!R31&lt;0,"Neg Eqty",'Output Results'!R54/'Input Data'!R31)))</f>
        <v>0.018287905653375118</v>
      </c>
      <c r="S28" s="9">
        <f>IF('Input Data'!S40&gt;0,'Input Data'!S40/'Input Data'!S31,IF('Output Results'!S54=0,"No Debt",IF('Input Data'!S31&lt;0,"Neg Eqty",'Output Results'!S54/'Input Data'!S31)))</f>
        <v>0.011270161723330686</v>
      </c>
      <c r="T28" s="9">
        <f>IF('Input Data'!T40&gt;0,'Input Data'!T40/'Input Data'!T31,IF('Output Results'!T54=0,"No Debt",IF('Input Data'!T31&lt;0,"Neg Eqty",'Output Results'!T54/'Input Data'!T31)))</f>
        <v>0.07478904295467073</v>
      </c>
      <c r="U28" s="9">
        <f>IF('Input Data'!U40&gt;0,'Input Data'!U40/'Input Data'!U31,IF('Output Results'!U54=0,"No Debt",IF('Input Data'!U31&lt;0,"Neg Eqty",'Output Results'!U54/'Input Data'!U31)))</f>
        <v>0.05472914612760536</v>
      </c>
      <c r="V28" s="9">
        <f>IF('Input Data'!V40&gt;0,'Input Data'!V40/'Input Data'!V31,IF('Output Results'!V54=0,"No Debt",IF('Input Data'!V31&lt;0,"Neg Eqty",'Output Results'!V54/'Input Data'!V31)))</f>
        <v>0.07689888480892153</v>
      </c>
      <c r="W28" s="9">
        <f>IF('Input Data'!W40&gt;0,'Input Data'!W40/'Input Data'!W31,IF('Output Results'!W54=0,"No Debt",IF('Input Data'!W31&lt;0,"Neg Eqty",'Output Results'!W54/'Input Data'!W31)))</f>
        <v>0.08873103424682031</v>
      </c>
      <c r="X28" s="9">
        <f>IF('Input Data'!X40&gt;0,'Input Data'!X40/'Input Data'!X31,IF('Output Results'!X54=0,"No Debt",IF('Input Data'!X31&lt;0,"Neg Eqty",'Output Results'!X54/'Input Data'!X31)))</f>
        <v>0.07571691950752998</v>
      </c>
      <c r="Y28" s="9">
        <f>IF('Input Data'!Y40&gt;0,'Input Data'!Y40/'Input Data'!Y31,IF('Output Results'!Y54=0,"No Debt",IF('Input Data'!Y31&lt;0,"Neg Eqty",'Output Results'!Y54/'Input Data'!Y31)))</f>
        <v>0.18043826741716865</v>
      </c>
      <c r="Z28" s="9" t="str">
        <f>IF('Input Data'!Z40&gt;0,'Input Data'!Z40/'Input Data'!Z31,IF('Output Results'!Z54=0,"No Debt",IF('Input Data'!Z31&lt;0,"Neg Eqty",'Output Results'!Z54/'Input Data'!Z31)))</f>
        <v>No Debt</v>
      </c>
      <c r="AA28" s="9" t="str">
        <f>IF('Input Data'!AA40&gt;0,'Input Data'!AA40/'Input Data'!AA31,IF('Output Results'!AA54=0,"No Debt",IF('Input Data'!AA31&lt;0,"Neg Eqty",'Output Results'!AA54/'Input Data'!AA31)))</f>
        <v>No Debt</v>
      </c>
      <c r="AB28" s="9" t="str">
        <f>IF('Input Data'!AB40&gt;0,'Input Data'!AB40/'Input Data'!AB31,IF('Output Results'!AB54=0,"No Debt",IF('Input Data'!AB31&lt;0,"Neg Eqty",'Output Results'!AB54/'Input Data'!AB31)))</f>
        <v>No Debt</v>
      </c>
      <c r="AC28" s="9" t="str">
        <f>IF('Input Data'!AC40&gt;0,'Input Data'!AC40/'Input Data'!AC31,IF('Output Results'!AC54=0,"No Debt",IF('Input Data'!AC31&lt;0,"Neg Eqty",'Output Results'!AC54/'Input Data'!AC31)))</f>
        <v>No Debt</v>
      </c>
      <c r="AD28" s="9">
        <f>IF('Input Data'!AD40&gt;0,'Input Data'!AD40/'Input Data'!AD31,IF('Output Results'!AD54=0,"No Debt",IF('Input Data'!AD31&lt;0,"Neg Eqty",'Output Results'!AD54/'Input Data'!AD31)))</f>
        <v>0.08251586843623773</v>
      </c>
      <c r="AE28" s="9">
        <f>IF('Input Data'!AE40&gt;0,'Input Data'!AE40/'Input Data'!AE31,IF('Output Results'!AE54=0,"No Debt",IF('Input Data'!AE31&lt;0,"Neg Eqty",'Output Results'!AE54/'Input Data'!AE31)))</f>
        <v>0.08999974285787755</v>
      </c>
      <c r="AF28" s="9">
        <f>IF('Input Data'!AF40&gt;0,'Input Data'!AF40/'Input Data'!AF31,IF('Output Results'!AF54=0,"No Debt",IF('Input Data'!AF31&lt;0,"Neg Eqty",'Output Results'!AF54/'Input Data'!AF31)))</f>
        <v>0.24324411230085097</v>
      </c>
      <c r="AG28" s="9">
        <f>IF('Input Data'!AG40&gt;0,'Input Data'!AG40/'Input Data'!AG31,IF('Output Results'!AG54=0,"No Debt",IF('Input Data'!AG31&lt;0,"Neg Eqty",'Output Results'!AG54/'Input Data'!AG31)))</f>
        <v>0.10585426645245567</v>
      </c>
      <c r="AH28" s="9" t="str">
        <f>IF('Input Data'!AH40&gt;0,'Input Data'!AH40/'Input Data'!AH31,IF('Output Results'!AH54=0,"No Debt",IF('Input Data'!AH31&lt;0,"Neg Eqty",'Output Results'!AH54/'Input Data'!AH31)))</f>
        <v>No Debt</v>
      </c>
      <c r="AI28" s="9" t="str">
        <f>IF('Input Data'!AI40&gt;0,'Input Data'!AI40/'Input Data'!AI31,IF('Output Results'!AI54=0,"No Debt",IF('Input Data'!AI31&lt;0,"Neg Eqty",'Output Results'!AI54/'Input Data'!AI31)))</f>
        <v>No Debt</v>
      </c>
      <c r="AJ28" s="9" t="str">
        <f>IF('Input Data'!AJ40&gt;0,'Input Data'!AJ40/'Input Data'!AJ31,IF('Output Results'!AJ54=0,"No Debt",IF('Input Data'!AJ31&lt;0,"Neg Eqty",'Output Results'!AJ54/'Input Data'!AJ31)))</f>
        <v>No Debt</v>
      </c>
      <c r="AK28" s="9" t="str">
        <f>IF('Input Data'!AK40&gt;0,'Input Data'!AK40/'Input Data'!AK31,IF('Output Results'!AK54=0,"No Debt",IF('Input Data'!AK31&lt;0,"Neg Eqty",'Output Results'!AK54/'Input Data'!AK31)))</f>
        <v>No Debt</v>
      </c>
      <c r="AL28" s="9" t="str">
        <f>IF('Input Data'!AL40&gt;0,'Input Data'!AL40/'Input Data'!AL31,IF('Output Results'!AL54=0,"No Debt",IF('Input Data'!AL31&lt;0,"Neg Eqty",'Output Results'!AL54/'Input Data'!AL31)))</f>
        <v>No Debt</v>
      </c>
      <c r="AM28" s="9" t="str">
        <f>IF('Input Data'!AM40&gt;0,'Input Data'!AM40/'Input Data'!AM31,IF('Output Results'!AM54=0,"No Debt",IF('Input Data'!AM31&lt;0,"Neg Eqty",'Output Results'!AM54/'Input Data'!AM31)))</f>
        <v>No Debt</v>
      </c>
      <c r="AN28" s="9" t="str">
        <f>IF('Input Data'!AN40&gt;0,'Input Data'!AN40/'Input Data'!AN31,IF('Output Results'!AN54=0,"No Debt",IF('Input Data'!AN31&lt;0,"Neg Eqty",'Output Results'!AN54/'Input Data'!AN31)))</f>
        <v>No Debt</v>
      </c>
      <c r="AO28" s="9" t="str">
        <f>IF('Input Data'!AO40&gt;0,'Input Data'!AO40/'Input Data'!AO31,IF('Output Results'!AO54=0,"No Debt",IF('Input Data'!AO31&lt;0,"Neg Eqty",'Output Results'!AO54/'Input Data'!AO31)))</f>
        <v>No Debt</v>
      </c>
      <c r="AP28" s="9" t="str">
        <f>IF('Input Data'!AP40&gt;0,'Input Data'!AP40/'Input Data'!AP31,IF('Output Results'!AP54=0,"No Debt",IF('Input Data'!AP31&lt;0,"Neg Eqty",'Output Results'!AP54/'Input Data'!AP31)))</f>
        <v>No Debt</v>
      </c>
      <c r="AQ28" s="9" t="str">
        <f>IF('Input Data'!AQ40&gt;0,'Input Data'!AQ40/'Input Data'!AQ31,IF('Output Results'!AQ54=0,"No Debt",IF('Input Data'!AQ31&lt;0,"Neg Eqty",'Output Results'!AQ54/'Input Data'!AQ31)))</f>
        <v>No Debt</v>
      </c>
      <c r="AR28" s="9">
        <f>IF('Input Data'!AR40&gt;0,'Input Data'!AR40/'Input Data'!AR31,IF('Output Results'!AR54=0,"No Debt",IF('Input Data'!AR31&lt;0,"Neg Eqty",'Output Results'!AR54/'Input Data'!AR31)))</f>
        <v>0.3632662486907948</v>
      </c>
      <c r="AS28" s="9">
        <f>IF('Input Data'!AS40&gt;0,'Input Data'!AS40/'Input Data'!AS31,IF('Output Results'!AS54=0,"No Debt",IF('Input Data'!AS31&lt;0,"Neg Eqty",'Output Results'!AS54/'Input Data'!AS31)))</f>
        <v>0.2360481231248211</v>
      </c>
      <c r="AT28" s="9" t="str">
        <f>IF('Input Data'!AT40&gt;0,'Input Data'!AT40/'Input Data'!AT31,IF('Output Results'!AT54=0,"No Debt",IF('Input Data'!AT31&lt;0,"Neg Eqty",'Output Results'!AT54/'Input Data'!AT31)))</f>
        <v>No Debt</v>
      </c>
      <c r="AU28" s="9" t="str">
        <f>IF('Input Data'!AU40&gt;0,'Input Data'!AU40/'Input Data'!AU31,IF('Output Results'!AU54=0,"No Debt",IF('Input Data'!AU31&lt;0,"Neg Eqty",'Output Results'!AU54/'Input Data'!AU31)))</f>
        <v>No Debt</v>
      </c>
      <c r="AV28" s="9" t="str">
        <f>IF('Input Data'!AV40&gt;0,'Input Data'!AV40/'Input Data'!AV31,IF('Output Results'!AV54=0,"No Debt",IF('Input Data'!AV31&lt;0,"Neg Eqty",'Output Results'!AV54/'Input Data'!AV31)))</f>
        <v>No Debt</v>
      </c>
      <c r="AW28" s="9" t="str">
        <f>IF('Input Data'!AW40&gt;0,'Input Data'!AW40/'Input Data'!AW31,IF('Output Results'!AW54=0,"No Debt",IF('Input Data'!AW31&lt;0,"Neg Eqty",'Output Results'!AW54/'Input Data'!AW31)))</f>
        <v>No Debt</v>
      </c>
      <c r="AX28" s="9" t="str">
        <f>IF('Input Data'!AX40&gt;0,'Input Data'!AX40/'Input Data'!AX31,IF('Output Results'!AX54=0,"No Debt",IF('Input Data'!AX31&lt;0,"Neg Eqty",'Output Results'!AX54/'Input Data'!AX31)))</f>
        <v>No Debt</v>
      </c>
      <c r="AY28" s="9">
        <f>IF('Input Data'!AY40&gt;0,'Input Data'!AY40/'Input Data'!AY31,IF('Output Results'!AY54=0,"No Debt",IF('Input Data'!AY31&lt;0,"Neg Eqty",'Output Results'!AY54/'Input Data'!AY31)))</f>
        <v>0.10323913623033858</v>
      </c>
      <c r="AZ28" s="9">
        <f>IF('Input Data'!AZ40&gt;0,'Input Data'!AZ40/'Input Data'!AZ31,IF('Output Results'!AZ54=0,"No Debt",IF('Input Data'!AZ31&lt;0,"Neg Eqty",'Output Results'!AZ54/'Input Data'!AZ31)))</f>
        <v>0.06940603915496073</v>
      </c>
      <c r="BA28" s="9">
        <f>IF('Input Data'!BA40&gt;0,'Input Data'!BA40/'Input Data'!BA31,IF('Output Results'!BA54=0,"No Debt",IF('Input Data'!BA31&lt;0,"Neg Eqty",'Output Results'!BA54/'Input Data'!BA31)))</f>
        <v>0.06706393293606706</v>
      </c>
      <c r="BB28" s="9">
        <f>IF('Input Data'!BB40&gt;0,'Input Data'!BB40/'Input Data'!BB31,IF('Output Results'!BB54=0,"No Debt",IF('Input Data'!BB31&lt;0,"Neg Eqty",'Output Results'!BB54/'Input Data'!BB31)))</f>
        <v>0.06091846298031865</v>
      </c>
      <c r="BC28" s="9">
        <f>IF('Input Data'!BC40&gt;0,'Input Data'!BC40/'Input Data'!BC31,IF('Output Results'!BC54=0,"No Debt",IF('Input Data'!BC31&lt;0,"Neg Eqty",'Output Results'!BC54/'Input Data'!BC31)))</f>
        <v>0.08936998095868863</v>
      </c>
      <c r="BD28" s="9">
        <f>IF('Input Data'!BD40&gt;0,'Input Data'!BD40/'Input Data'!BD31,IF('Output Results'!BD54=0,"No Debt",IF('Input Data'!BD31&lt;0,"Neg Eqty",'Output Results'!BD54/'Input Data'!BD31)))</f>
        <v>0.07470311584367188</v>
      </c>
      <c r="BE28" s="9" t="str">
        <f>IF('Input Data'!BE40&gt;0,'Input Data'!BE40/'Input Data'!BE31,IF('Output Results'!BE54=0,"No Debt",IF('Input Data'!BE31&lt;0,"Neg Eqty",'Output Results'!BE54/'Input Data'!BE31)))</f>
        <v>No Debt</v>
      </c>
      <c r="BF28" s="9" t="str">
        <f>IF('Input Data'!BF40&gt;0,'Input Data'!BF40/'Input Data'!BF31,IF('Output Results'!BF54=0,"No Debt",IF('Input Data'!BF31&lt;0,"Neg Eqty",'Output Results'!BF54/'Input Data'!BF31)))</f>
        <v>No Debt</v>
      </c>
      <c r="BG28" s="9">
        <f>IF('Input Data'!BG40&gt;0,'Input Data'!BG40/'Input Data'!BG31,IF('Output Results'!BG54=0,"No Debt",IF('Input Data'!BG31&lt;0,"Neg Eqty",'Output Results'!BG54/'Input Data'!BG31)))</f>
        <v>0.30213354480227567</v>
      </c>
      <c r="BH28" s="9">
        <f>IF('Input Data'!BH40&gt;0,'Input Data'!BH40/'Input Data'!BH31,IF('Output Results'!BH54=0,"No Debt",IF('Input Data'!BH31&lt;0,"Neg Eqty",'Output Results'!BH54/'Input Data'!BH31)))</f>
        <v>0.2443599715049808</v>
      </c>
      <c r="BI28" s="9">
        <f>IF('Input Data'!BI40&gt;0,'Input Data'!BI40/'Input Data'!BI31,IF('Output Results'!BI54=0,"No Debt",IF('Input Data'!BI31&lt;0,"Neg Eqty",'Output Results'!BI54/'Input Data'!BI31)))</f>
        <v>0.45594384654469755</v>
      </c>
      <c r="BJ28" s="9">
        <f>IF('Input Data'!BJ40&gt;0,'Input Data'!BJ40/'Input Data'!BJ31,IF('Output Results'!BJ54=0,"No Debt",IF('Input Data'!BJ31&lt;0,"Neg Eqty",'Output Results'!BJ54/'Input Data'!BJ31)))</f>
        <v>0.2942896338849353</v>
      </c>
      <c r="BK28" s="9">
        <f>IF('Input Data'!BK40&gt;0,'Input Data'!BK40/'Input Data'!BK31,IF('Output Results'!BK54=0,"No Debt",IF('Input Data'!BK31&lt;0,"Neg Eqty",'Output Results'!BK54/'Input Data'!BK31)))</f>
        <v>0.31900749787431393</v>
      </c>
      <c r="BL28" s="9">
        <f>IF('Input Data'!BL40&gt;0,'Input Data'!BL40/'Input Data'!BL31,IF('Output Results'!BL54=0,"No Debt",IF('Input Data'!BL31&lt;0,"Neg Eqty",'Output Results'!BL54/'Input Data'!BL31)))</f>
        <v>0.2938431172408704</v>
      </c>
      <c r="BM28" s="9">
        <f>IF('Input Data'!BM40&gt;0,'Input Data'!BM40/'Input Data'!BM31,IF('Output Results'!BM54=0,"No Debt",IF('Input Data'!BM31&lt;0,"Neg Eqty",'Output Results'!BM54/'Input Data'!BM31)))</f>
        <v>0.1554307426509496</v>
      </c>
      <c r="BN28" s="9">
        <f>IF('Input Data'!BN40&gt;0,'Input Data'!BN40/'Input Data'!BN31,IF('Output Results'!BN54=0,"No Debt",IF('Input Data'!BN31&lt;0,"Neg Eqty",'Output Results'!BN54/'Input Data'!BN31)))</f>
        <v>0.10646991982629558</v>
      </c>
      <c r="BO28" s="9">
        <f>IF('Input Data'!BQ40&gt;0,'Input Data'!BQ40/'Input Data'!BQ31,IF('Output Results'!BO54=0,"No Debt",IF('Input Data'!BQ31&lt;0,"Neg Eqty",'Output Results'!BO54/'Input Data'!BQ31)))</f>
        <v>0.4849942600994916</v>
      </c>
      <c r="BP28" s="9">
        <f>IF('Input Data'!BR40&gt;0,'Input Data'!BR40/'Input Data'!BR31,IF('Output Results'!BP54=0,"No Debt",IF('Input Data'!BR31&lt;0,"Neg Eqty",'Output Results'!BP54/'Input Data'!BR31)))</f>
        <v>0.5919298245614035</v>
      </c>
      <c r="BQ28" s="9">
        <f>IF('Input Data'!BS40&gt;0,'Input Data'!BS40/'Input Data'!BS31,IF('Output Results'!BQ54=0,"No Debt",IF('Input Data'!BS31&lt;0,"Neg Eqty",'Output Results'!BQ54/'Input Data'!BS31)))</f>
        <v>0.22290713859614236</v>
      </c>
      <c r="BR28" s="9">
        <f>IF('Input Data'!BT40&gt;0,'Input Data'!BT40/'Input Data'!BT31,IF('Output Results'!BR54=0,"No Debt",IF('Input Data'!BT31&lt;0,"Neg Eqty",'Output Results'!BR54/'Input Data'!BT31)))</f>
        <v>0.2716101819033949</v>
      </c>
      <c r="BS28" s="9">
        <f>IF('Input Data'!BU40&gt;0,'Input Data'!BU40/'Input Data'!BU31,IF('Output Results'!BS54=0,"No Debt",IF('Input Data'!BU31&lt;0,"Neg Eqty",'Output Results'!BS54/'Input Data'!BU31)))</f>
        <v>0.12741930219654687</v>
      </c>
      <c r="BT28" s="9">
        <f>IF('Input Data'!BV40&gt;0,'Input Data'!BV40/'Input Data'!BV31,IF('Output Results'!BT54=0,"No Debt",IF('Input Data'!BV31&lt;0,"Neg Eqty",'Output Results'!BT54/'Input Data'!BV31)))</f>
        <v>2.304901239111765</v>
      </c>
      <c r="BU28" s="9">
        <f>IF('Input Data'!BW40&gt;0,'Input Data'!BW40/'Input Data'!BW31,IF('Output Results'!BU54=0,"No Debt",IF('Input Data'!BW31&lt;0,"Neg Eqty",'Output Results'!BU54/'Input Data'!BW31)))</f>
        <v>1.917200297840655</v>
      </c>
      <c r="BV28" s="9">
        <f>IF('Input Data'!BX40&gt;0,'Input Data'!BX40/'Input Data'!BX31,IF('Output Results'!BV54=0,"No Debt",IF('Input Data'!BX31&lt;0,"Neg Eqty",'Output Results'!BV54/'Input Data'!BX31)))</f>
        <v>1.1843490466721254</v>
      </c>
      <c r="BW28" s="9">
        <f>IF('Input Data'!BY40&gt;0,'Input Data'!BY40/'Input Data'!BY31,IF('Output Results'!BW54=0,"No Debt",IF('Input Data'!BY31&lt;0,"Neg Eqty",'Output Results'!BW54/'Input Data'!BY31)))</f>
        <v>0.6841507290285931</v>
      </c>
      <c r="BX28" s="9">
        <f>IF('Input Data'!BZ40&gt;0,'Input Data'!BZ40/'Input Data'!BZ31,IF('Output Results'!BX54=0,"No Debt",IF('Input Data'!BZ31&lt;0,"Neg Eqty",'Output Results'!BX54/'Input Data'!BZ31)))</f>
        <v>0.33486850887731945</v>
      </c>
      <c r="BY28" s="9">
        <f>IF('Input Data'!CA40&gt;0,'Input Data'!CA40/'Input Data'!CA31,IF('Output Results'!BY54=0,"No Debt",IF('Input Data'!CA31&lt;0,"Neg Eqty",'Output Results'!BY54/'Input Data'!CA31)))</f>
        <v>0.012112493038797105</v>
      </c>
      <c r="BZ28" s="9">
        <f>IF('Input Data'!CB40&gt;0,'Input Data'!CB40/'Input Data'!CB31,IF('Output Results'!BZ54=0,"No Debt",IF('Input Data'!CB31&lt;0,"Neg Eqty",'Output Results'!BZ54/'Input Data'!CB31)))</f>
        <v>0.003633720930232558</v>
      </c>
      <c r="CA28" s="9">
        <f>IF('Input Data'!CC40&gt;0,'Input Data'!CC40/'Input Data'!CC31,IF('Output Results'!CA54=0,"No Debt",IF('Input Data'!CC31&lt;0,"Neg Eqty",'Output Results'!CA54/'Input Data'!CC31)))</f>
        <v>1.0385372253197769</v>
      </c>
      <c r="CB28" s="9">
        <f>IF('Input Data'!CD40&gt;0,'Input Data'!CD40/'Input Data'!CD31,IF('Output Results'!CB54=0,"No Debt",IF('Input Data'!CD31&lt;0,"Neg Eqty",'Output Results'!CB54/'Input Data'!CD31)))</f>
        <v>0.4437283395148051</v>
      </c>
      <c r="CC28" s="9">
        <f>IF('Input Data'!CE40&gt;0,'Input Data'!CE40/'Input Data'!CE31,IF('Output Results'!CC54=0,"No Debt",IF('Input Data'!CE31&lt;0,"Neg Eqty",'Output Results'!CC54/'Input Data'!CE31)))</f>
        <v>0.42472489747443826</v>
      </c>
      <c r="CD28" s="9">
        <f>IF('Input Data'!CF40&gt;0,'Input Data'!CF40/'Input Data'!CF31,IF('Output Results'!CD54=0,"No Debt",IF('Input Data'!CF31&lt;0,"Neg Eqty",'Output Results'!CD54/'Input Data'!CF31)))</f>
        <v>1.0682949741662753</v>
      </c>
      <c r="CE28" s="9">
        <f>IF('Input Data'!CG40&gt;0,'Input Data'!CG40/'Input Data'!CG31,IF('Output Results'!CE54=0,"No Debt",IF('Input Data'!CG31&lt;0,"Neg Eqty",'Output Results'!CE54/'Input Data'!CG31)))</f>
        <v>1.1312016480746891</v>
      </c>
      <c r="CF28" s="9">
        <f>IF('Input Data'!CH40&gt;0,'Input Data'!CH40/'Input Data'!CH31,IF('Output Results'!CF54=0,"No Debt",IF('Input Data'!CH31&lt;0,"Neg Eqty",'Output Results'!CF54/'Input Data'!CH31)))</f>
        <v>0.9498764507409857</v>
      </c>
      <c r="CG28" s="9">
        <f>IF('Input Data'!CI40&gt;0,'Input Data'!CI40/'Input Data'!CI31,IF('Output Results'!CG54=0,"No Debt",IF('Input Data'!CI31&lt;0,"Neg Eqty",'Output Results'!CG54/'Input Data'!CI31)))</f>
        <v>0.9808814406878374</v>
      </c>
      <c r="CH28" s="9">
        <f>IF('Input Data'!CJ40&gt;0,'Input Data'!CJ40/'Input Data'!CJ31,IF('Output Results'!CH54=0,"No Debt",IF('Input Data'!CJ31&lt;0,"Neg Eqty",'Output Results'!CH54/'Input Data'!CJ31)))</f>
        <v>0.8521125403453252</v>
      </c>
      <c r="CI28" s="9">
        <f>IF('Input Data'!CK40&gt;0,'Input Data'!CK40/'Input Data'!CK31,IF('Output Results'!CI54=0,"No Debt",IF('Input Data'!CK31&lt;0,"Neg Eqty",'Output Results'!CI54/'Input Data'!CK31)))</f>
        <v>0.6298300278878306</v>
      </c>
      <c r="CJ28" s="9"/>
      <c r="CK28" s="9"/>
      <c r="CL28" s="9"/>
      <c r="CM28" s="9"/>
      <c r="CN28" s="9"/>
      <c r="CO28" s="9"/>
      <c r="CP28" s="9"/>
      <c r="CQ28" s="9"/>
      <c r="CR28" s="9"/>
      <c r="CS28" s="9"/>
      <c r="CT28" s="9"/>
      <c r="CU28" s="9"/>
      <c r="CV28" s="9"/>
      <c r="CW28" s="9"/>
      <c r="CX28" s="9"/>
      <c r="CY28" s="9"/>
      <c r="CZ28" s="9"/>
      <c r="DA28" s="9"/>
      <c r="DB28" s="9"/>
      <c r="DC28" s="9"/>
      <c r="DD28" s="9"/>
      <c r="DE28" s="9"/>
      <c r="DF28" s="9"/>
      <c r="DG28" s="9"/>
      <c r="DH28" s="9"/>
      <c r="DI28" s="9"/>
      <c r="DJ28" s="9"/>
      <c r="DK28" s="9"/>
      <c r="DL28" s="9"/>
      <c r="DM28" s="9"/>
      <c r="DN28" s="9"/>
      <c r="DO28" s="9"/>
      <c r="DP28" s="9"/>
      <c r="DQ28" s="9"/>
      <c r="DR28" s="9"/>
      <c r="DS28" s="9"/>
      <c r="DT28" s="9"/>
      <c r="DU28" s="9"/>
      <c r="DV28" s="9"/>
      <c r="DW28" s="9"/>
      <c r="DX28" s="9"/>
      <c r="DY28" s="9"/>
      <c r="DZ28" s="9"/>
      <c r="EA28" s="9"/>
      <c r="EB28" s="9"/>
      <c r="EC28" s="9"/>
      <c r="ED28" s="9"/>
      <c r="EE28" s="9"/>
      <c r="EF28" s="9"/>
      <c r="EG28" s="9"/>
      <c r="EH28" s="9"/>
      <c r="EI28" s="9"/>
      <c r="EJ28" s="9"/>
      <c r="EK28" s="9"/>
      <c r="EL28" s="9"/>
      <c r="EM28" s="9"/>
      <c r="EN28" s="9"/>
      <c r="EO28" s="9"/>
      <c r="EP28" s="9"/>
      <c r="EQ28" s="9"/>
      <c r="ER28" s="9"/>
      <c r="ES28" s="9"/>
      <c r="ET28" s="9"/>
      <c r="EU28" s="9"/>
      <c r="EV28" s="9"/>
      <c r="EW28" s="9"/>
      <c r="EX28" s="9"/>
      <c r="EY28" s="9"/>
      <c r="EZ28" s="9"/>
      <c r="FA28" s="9"/>
      <c r="FB28" s="9"/>
      <c r="FC28" s="9"/>
      <c r="FD28" s="9"/>
      <c r="FE28" s="9"/>
      <c r="FF28" s="9"/>
      <c r="FG28" s="9"/>
    </row>
    <row r="29" spans="1:163" s="4" customFormat="1" ht="12" customHeight="1">
      <c r="A29" s="24" t="s">
        <v>475</v>
      </c>
      <c r="B29" s="126" t="s">
        <v>188</v>
      </c>
      <c r="C29" s="29" t="s">
        <v>474</v>
      </c>
      <c r="D29" s="29"/>
      <c r="E29" s="9">
        <f>IF('Output Results'!E54&lt;0.01,"No Debt",'Output Results'!E54/('Input Data'!E34))</f>
        <v>3.348751742491446</v>
      </c>
      <c r="F29" s="9">
        <f>IF('Output Results'!F54&lt;0.01,"No Debt",'Output Results'!F54/('Input Data'!F34))</f>
        <v>4.599182580508773</v>
      </c>
      <c r="G29" s="9">
        <f>IF('Output Results'!G54&lt;0.01,"No Debt",'Output Results'!G54/('Input Data'!G34))</f>
        <v>1.9073680815031857</v>
      </c>
      <c r="H29" s="9">
        <f>IF('Output Results'!H54&lt;0.01,"No Debt",'Output Results'!H54/('Input Data'!H34))</f>
        <v>0.9170354205444661</v>
      </c>
      <c r="I29" s="9">
        <f>IF('Output Results'!I54&lt;0.01,"No Debt",'Output Results'!I54/('Input Data'!I34))</f>
        <v>0.7863921093469465</v>
      </c>
      <c r="J29" s="9">
        <f>IF('Output Results'!J54&lt;0.01,"No Debt",'Output Results'!J54/('Input Data'!J34))</f>
        <v>0.34795387287177354</v>
      </c>
      <c r="K29" s="9" t="str">
        <f>IF('Output Results'!K54&lt;0.01,"No Debt",'Output Results'!K54/('Input Data'!K34))</f>
        <v>No Debt</v>
      </c>
      <c r="L29" s="9" t="str">
        <f>IF('Output Results'!L54&lt;0.01,"No Debt",'Output Results'!L54/('Input Data'!L34))</f>
        <v>No Debt</v>
      </c>
      <c r="M29" s="9" t="str">
        <f>IF('Output Results'!M54&lt;0.01,"No Debt",'Output Results'!M54/('Input Data'!M34))</f>
        <v>No Debt</v>
      </c>
      <c r="N29" s="9" t="str">
        <f>IF('Output Results'!N54&lt;0.01,"No Debt",'Output Results'!N54/('Input Data'!N34))</f>
        <v>No Debt</v>
      </c>
      <c r="O29" s="9" t="str">
        <f>IF('Output Results'!O54&lt;0.01,"No Debt",'Output Results'!O54/('Input Data'!O34))</f>
        <v>No Debt</v>
      </c>
      <c r="P29" s="9">
        <f>IF('Output Results'!P54&lt;0.01,"No Debt",'Output Results'!P54/('Input Data'!P34))</f>
        <v>0.028630251560187867</v>
      </c>
      <c r="Q29" s="9">
        <f>IF('Output Results'!Q54&lt;0.01,"No Debt",'Output Results'!Q54/('Input Data'!Q34))</f>
        <v>0.011763684507531364</v>
      </c>
      <c r="R29" s="9">
        <f>IF('Output Results'!R54&lt;0.01,"No Debt",'Output Results'!R54/('Input Data'!R34))</f>
        <v>0.08654221412774814</v>
      </c>
      <c r="S29" s="9">
        <f>IF('Output Results'!S54&lt;0.01,"No Debt",'Output Results'!S54/('Input Data'!S34))</f>
        <v>0.056311200536552655</v>
      </c>
      <c r="T29" s="9">
        <f>IF('Output Results'!T54&lt;0.01,"No Debt",'Output Results'!T54/('Input Data'!T34))</f>
        <v>0.5118624392367408</v>
      </c>
      <c r="U29" s="9">
        <f>IF('Output Results'!U54&lt;0.01,"No Debt",'Output Results'!U54/('Input Data'!U34))</f>
        <v>0.3292740538554407</v>
      </c>
      <c r="V29" s="9">
        <f>IF('Output Results'!V54&lt;0.01,"No Debt",'Output Results'!V54/('Input Data'!V34))</f>
        <v>0.49104429005644806</v>
      </c>
      <c r="W29" s="9">
        <f>IF('Output Results'!W54&lt;0.01,"No Debt",'Output Results'!W54/('Input Data'!W34))</f>
        <v>0.3678003848174374</v>
      </c>
      <c r="X29" s="9">
        <f>IF('Output Results'!X54&lt;0.01,"No Debt",'Output Results'!X54/('Input Data'!X34))</f>
        <v>0.2840122355208255</v>
      </c>
      <c r="Y29" s="9">
        <f>IF('Output Results'!Y54&lt;0.01,"No Debt",'Output Results'!Y54/('Input Data'!Y34))</f>
        <v>0.6867346442129855</v>
      </c>
      <c r="Z29" s="9" t="str">
        <f>IF('Output Results'!Z54&lt;0.01,"No Debt",'Output Results'!Z54/('Input Data'!Z34))</f>
        <v>No Debt</v>
      </c>
      <c r="AA29" s="9" t="str">
        <f>IF('Output Results'!AA54&lt;0.01,"No Debt",'Output Results'!AA54/('Input Data'!AA34))</f>
        <v>No Debt</v>
      </c>
      <c r="AB29" s="9" t="str">
        <f>IF('Output Results'!AB54&lt;0.01,"No Debt",'Output Results'!AB54/('Input Data'!AB34))</f>
        <v>No Debt</v>
      </c>
      <c r="AC29" s="9" t="str">
        <f>IF('Output Results'!AC54&lt;0.01,"No Debt",'Output Results'!AC54/('Input Data'!AC34))</f>
        <v>No Debt</v>
      </c>
      <c r="AD29" s="9">
        <f>IF('Output Results'!AD54&lt;0.01,"No Debt",'Output Results'!AD54/('Input Data'!AD34))</f>
        <v>0.2847924798852864</v>
      </c>
      <c r="AE29" s="9">
        <f>IF('Output Results'!AE54&lt;0.01,"No Debt",'Output Results'!AE54/('Input Data'!AE34))</f>
        <v>0.48497216133827126</v>
      </c>
      <c r="AF29" s="9">
        <f>IF('Output Results'!AF54&lt;0.01,"No Debt",'Output Results'!AF54/('Input Data'!AF34))</f>
        <v>0.7875269449343524</v>
      </c>
      <c r="AG29" s="9">
        <f>IF('Output Results'!AG54&lt;0.01,"No Debt",'Output Results'!AG54/('Input Data'!AG34))</f>
        <v>0.3649276097500375</v>
      </c>
      <c r="AH29" s="9" t="str">
        <f>IF('Output Results'!AH54&lt;0.01,"No Debt",'Output Results'!AH54/('Input Data'!AH34))</f>
        <v>No Debt</v>
      </c>
      <c r="AI29" s="9" t="str">
        <f>IF('Output Results'!AI54&lt;0.01,"No Debt",'Output Results'!AI54/('Input Data'!AI34))</f>
        <v>No Debt</v>
      </c>
      <c r="AJ29" s="9" t="str">
        <f>IF('Output Results'!AJ54&lt;0.01,"No Debt",'Output Results'!AJ54/('Input Data'!AJ34))</f>
        <v>No Debt</v>
      </c>
      <c r="AK29" s="9" t="str">
        <f>IF('Output Results'!AK54&lt;0.01,"No Debt",'Output Results'!AK54/('Input Data'!AK34))</f>
        <v>No Debt</v>
      </c>
      <c r="AL29" s="9" t="str">
        <f>IF('Output Results'!AL54&lt;0.01,"No Debt",'Output Results'!AL54/('Input Data'!AL34))</f>
        <v>No Debt</v>
      </c>
      <c r="AM29" s="9" t="str">
        <f>IF('Output Results'!AM54&lt;0.01,"No Debt",'Output Results'!AM54/('Input Data'!AM34))</f>
        <v>No Debt</v>
      </c>
      <c r="AN29" s="9" t="str">
        <f>IF('Output Results'!AN54&lt;0.01,"No Debt",'Output Results'!AN54/('Input Data'!AN34))</f>
        <v>No Debt</v>
      </c>
      <c r="AO29" s="9" t="str">
        <f>IF('Output Results'!AO54&lt;0.01,"No Debt",'Output Results'!AO54/('Input Data'!AO34))</f>
        <v>No Debt</v>
      </c>
      <c r="AP29" s="9" t="str">
        <f>IF('Output Results'!AP54&lt;0.01,"No Debt",'Output Results'!AP54/('Input Data'!AP34))</f>
        <v>No Debt</v>
      </c>
      <c r="AQ29" s="9" t="str">
        <f>IF('Output Results'!AQ54&lt;0.01,"No Debt",'Output Results'!AQ54/('Input Data'!AQ34))</f>
        <v>No Debt</v>
      </c>
      <c r="AR29" s="9">
        <f>IF('Output Results'!AR54&lt;0.01,"No Debt",'Output Results'!AR54/('Input Data'!AR34))</f>
        <v>1.3415076760368316</v>
      </c>
      <c r="AS29" s="9">
        <f>IF('Output Results'!AS54&lt;0.01,"No Debt",'Output Results'!AS54/('Input Data'!AS34))</f>
        <v>0.8667550613345398</v>
      </c>
      <c r="AT29" s="9" t="str">
        <f>IF('Output Results'!AT54&lt;0.01,"No Debt",'Output Results'!AT54/('Input Data'!AT34))</f>
        <v>No Debt</v>
      </c>
      <c r="AU29" s="9" t="str">
        <f>IF('Output Results'!AU54&lt;0.01,"No Debt",'Output Results'!AU54/('Input Data'!AU34))</f>
        <v>No Debt</v>
      </c>
      <c r="AV29" s="9" t="str">
        <f>IF('Output Results'!AV54&lt;0.01,"No Debt",'Output Results'!AV54/('Input Data'!AV34))</f>
        <v>No Debt</v>
      </c>
      <c r="AW29" s="9" t="str">
        <f>IF('Output Results'!AW54&lt;0.01,"No Debt",'Output Results'!AW54/('Input Data'!AW34))</f>
        <v>No Debt</v>
      </c>
      <c r="AX29" s="9" t="str">
        <f>IF('Output Results'!AX54&lt;0.01,"No Debt",'Output Results'!AX54/('Input Data'!AX34))</f>
        <v>No Debt</v>
      </c>
      <c r="AY29" s="9">
        <f>IF('Output Results'!AY54&lt;0.01,"No Debt",'Output Results'!AY54/('Input Data'!AY34))</f>
        <v>0.554005722460658</v>
      </c>
      <c r="AZ29" s="9">
        <f>IF('Output Results'!AZ54&lt;0.01,"No Debt",'Output Results'!AZ54/('Input Data'!AZ34))</f>
        <v>0.21046453127620326</v>
      </c>
      <c r="BA29" s="9">
        <f>IF('Output Results'!BA54&lt;0.01,"No Debt",'Output Results'!BA54/('Input Data'!BA34))</f>
        <v>0.27655143690129114</v>
      </c>
      <c r="BB29" s="9">
        <f>IF('Output Results'!BB54&lt;0.01,"No Debt",'Output Results'!BB54/('Input Data'!BB34))</f>
        <v>0.20855614973262032</v>
      </c>
      <c r="BC29" s="9">
        <f>IF('Output Results'!BC54&lt;0.01,"No Debt",'Output Results'!BC54/('Input Data'!BC34))</f>
        <v>0.3127172653534183</v>
      </c>
      <c r="BD29" s="9">
        <f>IF('Output Results'!BD54&lt;0.01,"No Debt",'Output Results'!BD54/('Input Data'!BD34))</f>
        <v>0.26880170129940345</v>
      </c>
      <c r="BE29" s="9" t="str">
        <f>IF('Output Results'!BE54&lt;0.01,"No Debt",'Output Results'!BE54/('Input Data'!BE34))</f>
        <v>No Debt</v>
      </c>
      <c r="BF29" s="9" t="str">
        <f>IF('Output Results'!BF54&lt;0.01,"No Debt",'Output Results'!BF54/('Input Data'!BF34))</f>
        <v>No Debt</v>
      </c>
      <c r="BG29" s="9">
        <f>IF('Output Results'!BG54&lt;0.01,"No Debt",'Output Results'!BG54/('Input Data'!BG34))</f>
        <v>0.9553240195973556</v>
      </c>
      <c r="BH29" s="9">
        <f>IF('Output Results'!BH54&lt;0.01,"No Debt",'Output Results'!BH54/('Input Data'!BH34))</f>
        <v>0.7274424458180655</v>
      </c>
      <c r="BI29" s="9">
        <f>IF('Output Results'!BI54&lt;0.01,"No Debt",'Output Results'!BI54/('Input Data'!BI34))</f>
        <v>1.0425424089753648</v>
      </c>
      <c r="BJ29" s="9">
        <f>IF('Output Results'!BJ54&lt;0.01,"No Debt",'Output Results'!BJ54/('Input Data'!BJ34))</f>
        <v>0.8186098205512254</v>
      </c>
      <c r="BK29" s="9">
        <f>IF('Output Results'!BK54&lt;0.01,"No Debt",'Output Results'!BK54/('Input Data'!BK34))</f>
        <v>3.5471626456655136</v>
      </c>
      <c r="BL29" s="9">
        <f>IF('Output Results'!BL54&lt;0.01,"No Debt",'Output Results'!BL54/('Input Data'!BL34))</f>
        <v>1.8286282800646685</v>
      </c>
      <c r="BM29" s="9">
        <f>IF('Output Results'!BM54&lt;0.01,"No Debt",'Output Results'!BM54/('Input Data'!BM34))</f>
        <v>0.7220142623611078</v>
      </c>
      <c r="BN29" s="9">
        <f>IF('Output Results'!BN54&lt;0.01,"No Debt",'Output Results'!BN54/('Input Data'!BN34))</f>
        <v>0.44546562135819473</v>
      </c>
      <c r="BO29" s="9">
        <f>IF('Output Results'!BO54&lt;0.01,"No Debt",'Output Results'!BO54/('Input Data'!BQ34))</f>
        <v>1.0012413948764247</v>
      </c>
      <c r="BP29" s="9">
        <f>IF('Output Results'!BP54&lt;0.01,"No Debt",'Output Results'!BP54/('Input Data'!BR34))</f>
        <v>1.1971816707218168</v>
      </c>
      <c r="BQ29" s="9">
        <f>IF('Output Results'!BQ54&lt;0.01,"No Debt",'Output Results'!BQ54/('Input Data'!BS34))</f>
        <v>1.244173140954495</v>
      </c>
      <c r="BR29" s="9">
        <f>IF('Output Results'!BR54&lt;0.01,"No Debt",'Output Results'!BR54/('Input Data'!BT34))</f>
        <v>1.1349449204406366</v>
      </c>
      <c r="BS29" s="9">
        <f>IF('Output Results'!BS54&lt;0.01,"No Debt",'Output Results'!BS54/('Input Data'!BU34))</f>
        <v>0.8498965930118645</v>
      </c>
      <c r="BT29" s="9">
        <f>IF('Output Results'!BT54&lt;0.01,"No Debt",'Output Results'!BT54/('Input Data'!BV34))</f>
        <v>9.72676676158426</v>
      </c>
      <c r="BU29" s="9">
        <f>IF('Output Results'!BU54&lt;0.01,"No Debt",'Output Results'!BU54/('Input Data'!BW34))</f>
        <v>4.533098591549296</v>
      </c>
      <c r="BV29" s="9">
        <f>IF('Output Results'!BV54&lt;0.01,"No Debt",'Output Results'!BV54/('Input Data'!BX34))</f>
        <v>3.0515370705244123</v>
      </c>
      <c r="BW29" s="9">
        <f>IF('Output Results'!BW54&lt;0.01,"No Debt",'Output Results'!BW54/('Input Data'!BY34))</f>
        <v>1.5270498732037194</v>
      </c>
      <c r="BX29" s="9">
        <f>IF('Output Results'!BX54&lt;0.01,"No Debt",'Output Results'!BX54/('Input Data'!BZ34))</f>
        <v>0.9719101123595505</v>
      </c>
      <c r="BY29" s="9">
        <f>IF('Output Results'!BY54&lt;0.01,"No Debt",'Output Results'!BY54/('Input Data'!CA34))</f>
        <v>0.0402467232074017</v>
      </c>
      <c r="BZ29" s="9">
        <f>IF('Output Results'!BZ54&lt;0.01,"No Debt",'Output Results'!BZ54/('Input Data'!CB34))</f>
        <v>0.016854879487611666</v>
      </c>
      <c r="CA29" s="9">
        <f>IF('Output Results'!CA54&lt;0.01,"No Debt",'Output Results'!CA54/('Input Data'!CC34))</f>
        <v>5.371501272264632</v>
      </c>
      <c r="CB29" s="9">
        <f>IF('Output Results'!CB54&lt;0.01,"No Debt",'Output Results'!CB54/('Input Data'!CD34))</f>
        <v>2.3293967443345034</v>
      </c>
      <c r="CC29" s="9">
        <f>IF('Output Results'!CC54&lt;0.01,"No Debt",'Output Results'!CC54/('Input Data'!CE34))</f>
        <v>1.8327994875080078</v>
      </c>
      <c r="CD29" s="9">
        <f>IF('Output Results'!CD54&lt;0.01,"No Debt",'Output Results'!CD54/('Input Data'!CF34))</f>
        <v>-47.214709371293</v>
      </c>
      <c r="CE29" s="9">
        <f>IF('Output Results'!CE54&lt;0.01,"No Debt",'Output Results'!CE54/('Input Data'!CG34))</f>
        <v>-6.957217953902143</v>
      </c>
      <c r="CF29" s="9">
        <f>IF('Output Results'!CF54&lt;0.01,"No Debt",'Output Results'!CF54/('Input Data'!CH34))</f>
        <v>-11.401030763508846</v>
      </c>
      <c r="CG29" s="9">
        <f>IF('Output Results'!CG54&lt;0.01,"No Debt",'Output Results'!CG54/('Input Data'!CI34))</f>
        <v>-32.38522940702978</v>
      </c>
      <c r="CH29" s="9">
        <f>IF('Output Results'!CH54&lt;0.01,"No Debt",'Output Results'!CH54/('Input Data'!CJ34))</f>
        <v>13.22644407615506</v>
      </c>
      <c r="CI29" s="9">
        <f>IF('Output Results'!CI54&lt;0.01,"No Debt",'Output Results'!CI54/('Input Data'!CK34))</f>
        <v>5.200480435977722</v>
      </c>
      <c r="CJ29" s="9"/>
      <c r="CK29" s="9"/>
      <c r="CL29" s="9"/>
      <c r="CM29" s="9"/>
      <c r="CN29" s="9"/>
      <c r="CO29" s="9"/>
      <c r="CP29" s="9"/>
      <c r="CQ29" s="9"/>
      <c r="CR29" s="9"/>
      <c r="CS29" s="9"/>
      <c r="CT29" s="9"/>
      <c r="CU29" s="9"/>
      <c r="CV29" s="9"/>
      <c r="CW29" s="9"/>
      <c r="CX29" s="9"/>
      <c r="CY29" s="9"/>
      <c r="CZ29" s="9"/>
      <c r="DA29" s="9"/>
      <c r="DB29" s="9"/>
      <c r="DC29" s="9"/>
      <c r="DD29" s="9"/>
      <c r="DE29" s="9"/>
      <c r="DF29" s="9"/>
      <c r="DG29" s="9"/>
      <c r="DH29" s="9"/>
      <c r="DI29" s="9"/>
      <c r="DJ29" s="9"/>
      <c r="DK29" s="9"/>
      <c r="DL29" s="9"/>
      <c r="DM29" s="9"/>
      <c r="DN29" s="9"/>
      <c r="DO29" s="9"/>
      <c r="DP29" s="9"/>
      <c r="DQ29" s="9"/>
      <c r="DR29" s="9"/>
      <c r="DS29" s="9"/>
      <c r="DT29" s="9"/>
      <c r="DU29" s="9"/>
      <c r="DV29" s="9"/>
      <c r="DW29" s="9"/>
      <c r="DX29" s="9"/>
      <c r="DY29" s="9"/>
      <c r="DZ29" s="9"/>
      <c r="EA29" s="9"/>
      <c r="EB29" s="9"/>
      <c r="EC29" s="9"/>
      <c r="ED29" s="9"/>
      <c r="EE29" s="9"/>
      <c r="EF29" s="9"/>
      <c r="EG29" s="9"/>
      <c r="EH29" s="9"/>
      <c r="EI29" s="9"/>
      <c r="EJ29" s="9"/>
      <c r="EK29" s="9"/>
      <c r="EL29" s="9"/>
      <c r="EM29" s="9"/>
      <c r="EN29" s="9"/>
      <c r="EO29" s="9"/>
      <c r="EP29" s="9"/>
      <c r="EQ29" s="9"/>
      <c r="ER29" s="9"/>
      <c r="ES29" s="9"/>
      <c r="ET29" s="9"/>
      <c r="EU29" s="9"/>
      <c r="EV29" s="9"/>
      <c r="EW29" s="9"/>
      <c r="EX29" s="9"/>
      <c r="EY29" s="9"/>
      <c r="EZ29" s="9"/>
      <c r="FA29" s="9"/>
      <c r="FB29" s="9"/>
      <c r="FC29" s="9"/>
      <c r="FD29" s="9"/>
      <c r="FE29" s="9"/>
      <c r="FF29" s="9"/>
      <c r="FG29" s="9"/>
    </row>
    <row r="30" spans="1:163" s="4" customFormat="1" ht="12" customHeight="1">
      <c r="A30" s="24" t="s">
        <v>472</v>
      </c>
      <c r="B30" s="126" t="s">
        <v>122</v>
      </c>
      <c r="C30" s="29" t="s">
        <v>473</v>
      </c>
      <c r="D30" s="29"/>
      <c r="E30" s="9">
        <f>IF('Input Data'!E29=0,"No LTD",IF('Input Data'!E12&gt;0,('Input Data'!E29/('Input Data'!E12*2)),"Loss"))</f>
        <v>2.4042631049309304</v>
      </c>
      <c r="F30" s="9">
        <f>IF('Input Data'!F29=0,"No LTD",IF('Input Data'!F12&gt;0,('Input Data'!F29/('Input Data'!F12*2)),"Loss"))</f>
        <v>2.417566460644873</v>
      </c>
      <c r="G30" s="9">
        <f>IF('Input Data'!G29=0,"No LTD",IF('Input Data'!G12&gt;0,('Input Data'!G29/('Input Data'!G12*2)),"Loss"))</f>
        <v>1.5423127177700349</v>
      </c>
      <c r="H30" s="9">
        <f>IF('Input Data'!H29=0,"No LTD",IF('Input Data'!H12&gt;0,('Input Data'!H29/('Input Data'!H12*2)),"Loss"))</f>
        <v>0.8119814106282713</v>
      </c>
      <c r="I30" s="9">
        <f>IF('Input Data'!I29=0,"No LTD",IF('Input Data'!I12&gt;0,('Input Data'!I29/('Input Data'!I12*2)),"Loss"))</f>
        <v>0.3514616593972177</v>
      </c>
      <c r="J30" s="9">
        <f>IF('Input Data'!J29=0,"No LTD",IF('Input Data'!J12&gt;0,('Input Data'!J29/('Input Data'!J12*2)),"Loss"))</f>
        <v>0.3018031230090517</v>
      </c>
      <c r="K30" s="9" t="str">
        <f>IF('Input Data'!K29=0,"No LTD",IF('Input Data'!K12&gt;0,('Input Data'!K29/('Input Data'!K12*2)),"Loss"))</f>
        <v>No LTD</v>
      </c>
      <c r="L30" s="9" t="str">
        <f>IF('Input Data'!L29=0,"No LTD",IF('Input Data'!L12&gt;0,('Input Data'!L29/('Input Data'!L12*2)),"Loss"))</f>
        <v>No LTD</v>
      </c>
      <c r="M30" s="9" t="str">
        <f>IF('Input Data'!M29=0,"No LTD",IF('Input Data'!M12&gt;0,('Input Data'!M29/('Input Data'!M12*2)),"Loss"))</f>
        <v>No LTD</v>
      </c>
      <c r="N30" s="9" t="str">
        <f>IF('Input Data'!N29=0,"No LTD",IF('Input Data'!N12&gt;0,('Input Data'!N29/('Input Data'!N12*2)),"Loss"))</f>
        <v>No LTD</v>
      </c>
      <c r="O30" s="9" t="str">
        <f>IF('Input Data'!O29=0,"No LTD",IF('Input Data'!O12&gt;0,('Input Data'!O29/('Input Data'!O12*2)),"Loss"))</f>
        <v>No LTD</v>
      </c>
      <c r="P30" s="9">
        <f>IF('Input Data'!P29=0,"No LTD",IF('Input Data'!P12&gt;0,('Input Data'!P29/('Input Data'!P12*2)),"Loss"))</f>
        <v>0.027717532749197537</v>
      </c>
      <c r="Q30" s="9">
        <f>IF('Input Data'!Q29=0,"No LTD",IF('Input Data'!Q12&gt;0,('Input Data'!Q29/('Input Data'!Q12*2)),"Loss"))</f>
        <v>0.012402898361511847</v>
      </c>
      <c r="R30" s="9">
        <f>IF('Input Data'!R29=0,"No LTD",IF('Input Data'!R12&gt;0,('Input Data'!R29/('Input Data'!R12*2)),"Loss"))</f>
        <v>0.04976516438493055</v>
      </c>
      <c r="S30" s="9">
        <f>IF('Input Data'!S29=0,"No LTD",IF('Input Data'!S12&gt;0,('Input Data'!S29/('Input Data'!S12*2)),"Loss"))</f>
        <v>0.02416935011709602</v>
      </c>
      <c r="T30" s="9" t="str">
        <f>IF('Input Data'!T29=0,"No LTD",IF('Input Data'!T12&gt;0,('Input Data'!T29/('Input Data'!T12*2)),"Loss"))</f>
        <v>No LTD</v>
      </c>
      <c r="U30" s="9" t="str">
        <f>IF('Input Data'!U29=0,"No LTD",IF('Input Data'!U12&gt;0,('Input Data'!U29/('Input Data'!U12*2)),"Loss"))</f>
        <v>No LTD</v>
      </c>
      <c r="V30" s="9" t="str">
        <f>IF('Input Data'!V29=0,"No LTD",IF('Input Data'!V12&gt;0,('Input Data'!V29/('Input Data'!V12*2)),"Loss"))</f>
        <v>No LTD</v>
      </c>
      <c r="W30" s="9" t="str">
        <f>IF('Input Data'!W29=0,"No LTD",IF('Input Data'!W12&gt;0,('Input Data'!W29/('Input Data'!W12*2)),"Loss"))</f>
        <v>No LTD</v>
      </c>
      <c r="X30" s="9" t="str">
        <f>IF('Input Data'!X29=0,"No LTD",IF('Input Data'!X12&gt;0,('Input Data'!X29/('Input Data'!X12*2)),"Loss"))</f>
        <v>No LTD</v>
      </c>
      <c r="Y30" s="9" t="str">
        <f>IF('Input Data'!Y29=0,"No LTD",IF('Input Data'!Y12&gt;0,('Input Data'!Y29/('Input Data'!Y12*2)),"Loss"))</f>
        <v>No LTD</v>
      </c>
      <c r="Z30" s="9" t="str">
        <f>IF('Input Data'!Z29=0,"No LTD",IF('Input Data'!Z12&gt;0,('Input Data'!Z29/('Input Data'!Z12*2)),"Loss"))</f>
        <v>No LTD</v>
      </c>
      <c r="AA30" s="9" t="str">
        <f>IF('Input Data'!AA29=0,"No LTD",IF('Input Data'!AA12&gt;0,('Input Data'!AA29/('Input Data'!AA12*2)),"Loss"))</f>
        <v>No LTD</v>
      </c>
      <c r="AB30" s="9" t="str">
        <f>IF('Input Data'!AB29=0,"No LTD",IF('Input Data'!AB12&gt;0,('Input Data'!AB29/('Input Data'!AB12*2)),"Loss"))</f>
        <v>No LTD</v>
      </c>
      <c r="AC30" s="9" t="str">
        <f>IF('Input Data'!AC29=0,"No LTD",IF('Input Data'!AC12&gt;0,('Input Data'!AC29/('Input Data'!AC12*2)),"Loss"))</f>
        <v>No LTD</v>
      </c>
      <c r="AD30" s="9">
        <f>IF('Input Data'!AD29=0,"No LTD",IF('Input Data'!AD12&gt;0,('Input Data'!AD29/('Input Data'!AD12*2)),"Loss"))</f>
        <v>0.04135747034078555</v>
      </c>
      <c r="AE30" s="9">
        <f>IF('Input Data'!AE29=0,"No LTD",IF('Input Data'!AE12&gt;0,('Input Data'!AE29/('Input Data'!AE12*2)),"Loss"))</f>
        <v>0.03020772251541482</v>
      </c>
      <c r="AF30" s="9">
        <f>IF('Input Data'!AF29=0,"No LTD",IF('Input Data'!AF12&gt;0,('Input Data'!AF29/('Input Data'!AF12*2)),"Loss"))</f>
        <v>0.022073908639987535</v>
      </c>
      <c r="AG30" s="9">
        <f>IF('Input Data'!AG29=0,"No LTD",IF('Input Data'!AG12&gt;0,('Input Data'!AG29/('Input Data'!AG12*2)),"Loss"))</f>
        <v>0.02116683403233111</v>
      </c>
      <c r="AH30" s="9" t="str">
        <f>IF('Input Data'!AH29=0,"No LTD",IF('Input Data'!AH12&gt;0,('Input Data'!AH29/('Input Data'!AH12*2)),"Loss"))</f>
        <v>No LTD</v>
      </c>
      <c r="AI30" s="9" t="str">
        <f>IF('Input Data'!AI29=0,"No LTD",IF('Input Data'!AI12&gt;0,('Input Data'!AI29/('Input Data'!AI12*2)),"Loss"))</f>
        <v>No LTD</v>
      </c>
      <c r="AJ30" s="9" t="str">
        <f>IF('Input Data'!AJ29=0,"No LTD",IF('Input Data'!AJ12&gt;0,('Input Data'!AJ29/('Input Data'!AJ12*2)),"Loss"))</f>
        <v>No LTD</v>
      </c>
      <c r="AK30" s="9" t="str">
        <f>IF('Input Data'!AK29=0,"No LTD",IF('Input Data'!AK12&gt;0,('Input Data'!AK29/('Input Data'!AK12*2)),"Loss"))</f>
        <v>No LTD</v>
      </c>
      <c r="AL30" s="9" t="str">
        <f>IF('Input Data'!AL29=0,"No LTD",IF('Input Data'!AL12&gt;0,('Input Data'!AL29/('Input Data'!AL12*2)),"Loss"))</f>
        <v>No LTD</v>
      </c>
      <c r="AM30" s="9" t="str">
        <f>IF('Input Data'!AM29=0,"No LTD",IF('Input Data'!AM12&gt;0,('Input Data'!AM29/('Input Data'!AM12*2)),"Loss"))</f>
        <v>No LTD</v>
      </c>
      <c r="AN30" s="9" t="str">
        <f>IF('Input Data'!AN29=0,"No LTD",IF('Input Data'!AN12&gt;0,('Input Data'!AN29/('Input Data'!AN12*2)),"Loss"))</f>
        <v>No LTD</v>
      </c>
      <c r="AO30" s="9" t="str">
        <f>IF('Input Data'!AO29=0,"No LTD",IF('Input Data'!AO12&gt;0,('Input Data'!AO29/('Input Data'!AO12*2)),"Loss"))</f>
        <v>No LTD</v>
      </c>
      <c r="AP30" s="9" t="str">
        <f>IF('Input Data'!AP29=0,"No LTD",IF('Input Data'!AP12&gt;0,('Input Data'!AP29/('Input Data'!AP12*2)),"Loss"))</f>
        <v>No LTD</v>
      </c>
      <c r="AQ30" s="9" t="str">
        <f>IF('Input Data'!AQ29=0,"No LTD",IF('Input Data'!AQ12&gt;0,('Input Data'!AQ29/('Input Data'!AQ12*2)),"Loss"))</f>
        <v>No LTD</v>
      </c>
      <c r="AR30" s="9">
        <f>IF('Input Data'!AR29=0,"No LTD",IF('Input Data'!AR12&gt;0,('Input Data'!AR29/('Input Data'!AR12*2)),"Loss"))</f>
        <v>1.1319040356450136</v>
      </c>
      <c r="AS30" s="9">
        <f>IF('Input Data'!AS29=0,"No LTD",IF('Input Data'!AS12&gt;0,('Input Data'!AS29/('Input Data'!AS12*2)),"Loss"))</f>
        <v>0.6398196496310439</v>
      </c>
      <c r="AT30" s="9" t="str">
        <f>IF('Input Data'!AT29=0,"No LTD",IF('Input Data'!AT12&gt;0,('Input Data'!AT29/('Input Data'!AT12*2)),"Loss"))</f>
        <v>No LTD</v>
      </c>
      <c r="AU30" s="9" t="str">
        <f>IF('Input Data'!AU29=0,"No LTD",IF('Input Data'!AU12&gt;0,('Input Data'!AU29/('Input Data'!AU12*2)),"Loss"))</f>
        <v>No LTD</v>
      </c>
      <c r="AV30" s="9" t="str">
        <f>IF('Input Data'!AV29=0,"No LTD",IF('Input Data'!AV12&gt;0,('Input Data'!AV29/('Input Data'!AV12*2)),"Loss"))</f>
        <v>No LTD</v>
      </c>
      <c r="AW30" s="9" t="str">
        <f>IF('Input Data'!AW29=0,"No LTD",IF('Input Data'!AW12&gt;0,('Input Data'!AW29/('Input Data'!AW12*2)),"Loss"))</f>
        <v>No LTD</v>
      </c>
      <c r="AX30" s="9" t="str">
        <f>IF('Input Data'!AX29=0,"No LTD",IF('Input Data'!AX12&gt;0,('Input Data'!AX29/('Input Data'!AX12*2)),"Loss"))</f>
        <v>No LTD</v>
      </c>
      <c r="AY30" s="9">
        <f>IF('Input Data'!AY29=0,"No LTD",IF('Input Data'!AY12&gt;0,('Input Data'!AY29/('Input Data'!AY12*2)),"Loss"))</f>
        <v>0.2993025958930647</v>
      </c>
      <c r="AZ30" s="9">
        <f>IF('Input Data'!AZ29=0,"No LTD",IF('Input Data'!AZ12&gt;0,('Input Data'!AZ29/('Input Data'!AZ12*2)),"Loss"))</f>
        <v>0.20532194480946123</v>
      </c>
      <c r="BA30" s="9">
        <f>IF('Input Data'!BA29=0,"No LTD",IF('Input Data'!BA12&gt;0,('Input Data'!BA29/('Input Data'!BA12*2)),"Loss"))</f>
        <v>0.1802674672489083</v>
      </c>
      <c r="BB30" s="9">
        <f>IF('Input Data'!BB29=0,"No LTD",IF('Input Data'!BB12&gt;0,('Input Data'!BB29/('Input Data'!BB12*2)),"Loss"))</f>
        <v>0.09944237918215613</v>
      </c>
      <c r="BC30" s="9">
        <f>IF('Input Data'!BC29=0,"No LTD",IF('Input Data'!BC12&gt;0,('Input Data'!BC29/('Input Data'!BC12*2)),"Loss"))</f>
        <v>0.21475704859028194</v>
      </c>
      <c r="BD30" s="9">
        <f>IF('Input Data'!BD29=0,"No LTD",IF('Input Data'!BD12&gt;0,('Input Data'!BD29/('Input Data'!BD12*2)),"Loss"))</f>
        <v>0.21836405942366208</v>
      </c>
      <c r="BE30" s="9" t="str">
        <f>IF('Input Data'!BE29=0,"No LTD",IF('Input Data'!BE12&gt;0,('Input Data'!BE29/('Input Data'!BE12*2)),"Loss"))</f>
        <v>No LTD</v>
      </c>
      <c r="BF30" s="9" t="str">
        <f>IF('Input Data'!BF29=0,"No LTD",IF('Input Data'!BF12&gt;0,('Input Data'!BF29/('Input Data'!BF12*2)),"Loss"))</f>
        <v>No LTD</v>
      </c>
      <c r="BG30" s="9">
        <f>IF('Input Data'!BG29=0,"No LTD",IF('Input Data'!BG12&gt;0,('Input Data'!BG29/('Input Data'!BG12*2)),"Loss"))</f>
        <v>0.46602664809106004</v>
      </c>
      <c r="BH30" s="9">
        <f>IF('Input Data'!BH29=0,"No LTD",IF('Input Data'!BH12&gt;0,('Input Data'!BH29/('Input Data'!BH12*2)),"Loss"))</f>
        <v>0.40835643917911235</v>
      </c>
      <c r="BI30" s="9">
        <f>IF('Input Data'!BI29=0,"No LTD",IF('Input Data'!BI12&gt;0,('Input Data'!BI29/('Input Data'!BI12*2)),"Loss"))</f>
        <v>0.6910852997057443</v>
      </c>
      <c r="BJ30" s="9">
        <f>IF('Input Data'!BJ29=0,"No LTD",IF('Input Data'!BJ12&gt;0,('Input Data'!BJ29/('Input Data'!BJ12*2)),"Loss"))</f>
        <v>0.5034104042014717</v>
      </c>
      <c r="BK30" s="9">
        <f>IF('Input Data'!BK29=0,"No LTD",IF('Input Data'!BK12&gt;0,('Input Data'!BK29/('Input Data'!BK12*2)),"Loss"))</f>
        <v>1.2480256812153363</v>
      </c>
      <c r="BL30" s="9">
        <f>IF('Input Data'!BL29=0,"No LTD",IF('Input Data'!BL12&gt;0,('Input Data'!BL29/('Input Data'!BL12*2)),"Loss"))</f>
        <v>1.1615157576348911</v>
      </c>
      <c r="BM30" s="9">
        <f>IF('Input Data'!BM29=0,"No LTD",IF('Input Data'!BM12&gt;0,('Input Data'!BM29/('Input Data'!BM12*2)),"Loss"))</f>
        <v>0.6043592074894841</v>
      </c>
      <c r="BN30" s="9">
        <f>IF('Input Data'!BN29=0,"No LTD",IF('Input Data'!BN12&gt;0,('Input Data'!BN29/('Input Data'!BN12*2)),"Loss"))</f>
        <v>0.36200077941197695</v>
      </c>
      <c r="BO30" s="9">
        <f>IF('Input Data'!BQ29=0,"No LTD",IF('Input Data'!BQ12&gt;0,('Input Data'!BQ29/('Input Data'!BQ12*2)),"Loss"))</f>
        <v>0.16750128402670775</v>
      </c>
      <c r="BP30" s="9">
        <f>IF('Input Data'!BR29=0,"No LTD",IF('Input Data'!BR12&gt;0,('Input Data'!BR29/('Input Data'!BR12*2)),"Loss"))</f>
        <v>0.17203594126671048</v>
      </c>
      <c r="BQ30" s="9">
        <f>IF('Input Data'!BS29=0,"No LTD",IF('Input Data'!BS12&gt;0,('Input Data'!BS29/('Input Data'!BS12*2)),"Loss"))</f>
        <v>0.7359335038363172</v>
      </c>
      <c r="BR30" s="9">
        <f>IF('Input Data'!BT29=0,"No LTD",IF('Input Data'!BT12&gt;0,('Input Data'!BT29/('Input Data'!BT12*2)),"Loss"))</f>
        <v>0.32035032127453567</v>
      </c>
      <c r="BS30" s="9">
        <f>IF('Input Data'!BU29=0,"No LTD",IF('Input Data'!BU12&gt;0,('Input Data'!BU29/('Input Data'!BU12*2)),"Loss"))</f>
        <v>0.01775454835620811</v>
      </c>
      <c r="BT30" s="9">
        <f>IF('Input Data'!BV29=0,"No LTD",IF('Input Data'!BV12&gt;0,('Input Data'!BV29/('Input Data'!BV12*2)),"Loss"))</f>
        <v>18.80174374526156</v>
      </c>
      <c r="BU30" s="9">
        <f>IF('Input Data'!BW29=0,"No LTD",IF('Input Data'!BW12&gt;0,('Input Data'!BW29/('Input Data'!BW12*2)),"Loss"))</f>
        <v>30.440721649484537</v>
      </c>
      <c r="BV30" s="9">
        <f>IF('Input Data'!BX29=0,"No LTD",IF('Input Data'!BX12&gt;0,('Input Data'!BX29/('Input Data'!BX12*2)),"Loss"))</f>
        <v>1.9830316742081449</v>
      </c>
      <c r="BW30" s="9">
        <f>IF('Input Data'!BY29=0,"No LTD",IF('Input Data'!BY12&gt;0,('Input Data'!BY29/('Input Data'!BY12*2)),"Loss"))</f>
        <v>1.3261589403973508</v>
      </c>
      <c r="BX30" s="9">
        <f>IF('Input Data'!BZ29=0,"No LTD",IF('Input Data'!BZ12&gt;0,('Input Data'!BZ29/('Input Data'!BZ12*2)),"Loss"))</f>
        <v>0.7103587962962963</v>
      </c>
      <c r="BY30" s="9">
        <f>IF('Input Data'!CA29=0,"No LTD",IF('Input Data'!CA12&gt;0,('Input Data'!CA29/('Input Data'!CA12*2)),"Loss"))</f>
        <v>0.020727673649393607</v>
      </c>
      <c r="BZ30" s="9">
        <f>IF('Input Data'!CB29=0,"No LTD",IF('Input Data'!CB12&gt;0,('Input Data'!CB29/('Input Data'!CB12*2)),"Loss"))</f>
        <v>0.0007515567962207429</v>
      </c>
      <c r="CA30" s="9">
        <f>IF('Input Data'!CC29=0,"No LTD",IF('Input Data'!CC12&gt;0,('Input Data'!CC29/('Input Data'!CC12*2)),"Loss"))</f>
        <v>1.415305873750914</v>
      </c>
      <c r="CB30" s="9">
        <f>IF('Input Data'!CD29=0,"No LTD",IF('Input Data'!CD12&gt;0,('Input Data'!CD29/('Input Data'!CD12*2)),"Loss"))</f>
        <v>0.590014471780029</v>
      </c>
      <c r="CC30" s="9">
        <f>IF('Input Data'!CE29=0,"No LTD",IF('Input Data'!CE12&gt;0,('Input Data'!CE29/('Input Data'!CE12*2)),"Loss"))</f>
        <v>2.6045810729355034</v>
      </c>
      <c r="CD30" s="9">
        <f>IF('Input Data'!CF29=0,"No LTD",IF('Input Data'!CF12&gt;0,('Input Data'!CF29/('Input Data'!CF12*2)),"Loss"))</f>
        <v>1.6085377552418803</v>
      </c>
      <c r="CE30" s="9">
        <f>IF('Input Data'!CG29=0,"No LTD",IF('Input Data'!CG12&gt;0,('Input Data'!CG29/('Input Data'!CG12*2)),"Loss"))</f>
        <v>1.566902232414471</v>
      </c>
      <c r="CF30" s="9">
        <f>IF('Input Data'!CH29=0,"No LTD",IF('Input Data'!CH12&gt;0,('Input Data'!CH29/('Input Data'!CH12*2)),"Loss"))</f>
        <v>1.8639119183944481</v>
      </c>
      <c r="CG30" s="9">
        <f>IF('Input Data'!CI29=0,"No LTD",IF('Input Data'!CI12&gt;0,('Input Data'!CI29/('Input Data'!CI12*2)),"Loss"))</f>
        <v>2.2452082210761297</v>
      </c>
      <c r="CH30" s="9">
        <f>IF('Input Data'!CJ29=0,"No LTD",IF('Input Data'!CJ12&gt;0,('Input Data'!CJ29/('Input Data'!CJ12*2)),"Loss"))</f>
        <v>1.5835127874831036</v>
      </c>
      <c r="CI30" s="9">
        <f>IF('Input Data'!CK29=0,"No LTD",IF('Input Data'!CK12&gt;0,('Input Data'!CK29/('Input Data'!CK12*2)),"Loss"))</f>
        <v>0.9242088548709233</v>
      </c>
      <c r="CJ30" s="9"/>
      <c r="CK30" s="9"/>
      <c r="CL30" s="9"/>
      <c r="CM30" s="9"/>
      <c r="CN30" s="9"/>
      <c r="CO30" s="9"/>
      <c r="CP30" s="9"/>
      <c r="CQ30" s="9"/>
      <c r="CR30" s="9"/>
      <c r="CS30" s="9"/>
      <c r="CT30" s="9"/>
      <c r="CU30" s="9"/>
      <c r="CV30" s="9"/>
      <c r="CW30" s="9"/>
      <c r="CX30" s="9"/>
      <c r="CY30" s="9"/>
      <c r="CZ30" s="9"/>
      <c r="DA30" s="9"/>
      <c r="DB30" s="9"/>
      <c r="DC30" s="9"/>
      <c r="DD30" s="9"/>
      <c r="DE30" s="9"/>
      <c r="DF30" s="9"/>
      <c r="DG30" s="9"/>
      <c r="DH30" s="9"/>
      <c r="DI30" s="9"/>
      <c r="DJ30" s="9"/>
      <c r="DK30" s="9"/>
      <c r="DL30" s="9"/>
      <c r="DM30" s="9"/>
      <c r="DN30" s="9"/>
      <c r="DO30" s="9"/>
      <c r="DP30" s="9"/>
      <c r="DQ30" s="9"/>
      <c r="DR30" s="9"/>
      <c r="DS30" s="9"/>
      <c r="DT30" s="9"/>
      <c r="DU30" s="9"/>
      <c r="DV30" s="9"/>
      <c r="DW30" s="9"/>
      <c r="DX30" s="9"/>
      <c r="DY30" s="9"/>
      <c r="DZ30" s="9"/>
      <c r="EA30" s="9"/>
      <c r="EB30" s="9"/>
      <c r="EC30" s="9"/>
      <c r="ED30" s="9"/>
      <c r="EE30" s="9"/>
      <c r="EF30" s="9"/>
      <c r="EG30" s="9"/>
      <c r="EH30" s="9"/>
      <c r="EI30" s="9"/>
      <c r="EJ30" s="9"/>
      <c r="EK30" s="9"/>
      <c r="EL30" s="9"/>
      <c r="EM30" s="9"/>
      <c r="EN30" s="9"/>
      <c r="EO30" s="9"/>
      <c r="EP30" s="9"/>
      <c r="EQ30" s="9"/>
      <c r="ER30" s="9"/>
      <c r="ES30" s="9"/>
      <c r="ET30" s="9"/>
      <c r="EU30" s="9"/>
      <c r="EV30" s="9"/>
      <c r="EW30" s="9"/>
      <c r="EX30" s="9"/>
      <c r="EY30" s="9"/>
      <c r="EZ30" s="9"/>
      <c r="FA30" s="9"/>
      <c r="FB30" s="9"/>
      <c r="FC30" s="9"/>
      <c r="FD30" s="9"/>
      <c r="FE30" s="9"/>
      <c r="FF30" s="9"/>
      <c r="FG30" s="9"/>
    </row>
    <row r="31" spans="1:163" s="4" customFormat="1" ht="12" customHeight="1">
      <c r="A31" s="24" t="s">
        <v>414</v>
      </c>
      <c r="B31" s="126" t="s">
        <v>123</v>
      </c>
      <c r="C31" s="29" t="s">
        <v>143</v>
      </c>
      <c r="D31" s="29"/>
      <c r="E31" s="11">
        <f>IF('Input Data'!E14&gt;0,('Input Data'!E14-'Input Data'!E13)/'Input Data'!E14,"")</f>
        <v>-0.002425004490749021</v>
      </c>
      <c r="F31" s="11">
        <f>IF('Input Data'!F14&gt;0,('Input Data'!F14-'Input Data'!F13)/'Input Data'!F14,"")</f>
        <v>-0.043454887554878543</v>
      </c>
      <c r="G31" s="11">
        <f>IF('Input Data'!G14&gt;0,('Input Data'!G14-'Input Data'!G13)/'Input Data'!G14,"")</f>
        <v>-0.18031942297784662</v>
      </c>
      <c r="H31" s="11">
        <f>IF('Input Data'!H14&gt;0,('Input Data'!H14-'Input Data'!H13)/'Input Data'!H14,"")</f>
        <v>-0.04340045393703085</v>
      </c>
      <c r="I31" s="11">
        <f>IF('Input Data'!I14&gt;0,('Input Data'!I14-'Input Data'!I13)/'Input Data'!I14,"")</f>
        <v>0.026382207348532524</v>
      </c>
      <c r="J31" s="11">
        <f>IF('Input Data'!J14&gt;0,('Input Data'!J14-'Input Data'!J13)/'Input Data'!J14,"")</f>
        <v>0.06633917190610532</v>
      </c>
      <c r="K31" s="11">
        <f>IF('Input Data'!K14&gt;0,('Input Data'!K14-'Input Data'!K13)/'Input Data'!K14,"")</f>
        <v>-0.01613294938070283</v>
      </c>
      <c r="L31" s="11">
        <f>IF('Input Data'!L14&gt;0,('Input Data'!L14-'Input Data'!L13)/'Input Data'!L14,"")</f>
        <v>-0.019769188746244264</v>
      </c>
      <c r="M31" s="11">
        <f>IF('Input Data'!M14&gt;0,('Input Data'!M14-'Input Data'!M13)/'Input Data'!M14,"")</f>
        <v>-0.008303562161203006</v>
      </c>
      <c r="N31" s="11">
        <f>IF('Input Data'!N14&gt;0,('Input Data'!N14-'Input Data'!N13)/'Input Data'!N14,"")</f>
        <v>-0.011765018412934569</v>
      </c>
      <c r="O31" s="11">
        <f>IF('Input Data'!O14&gt;0,('Input Data'!O14-'Input Data'!O13)/'Input Data'!O14,"")</f>
        <v>-0.006406511536315594</v>
      </c>
      <c r="P31" s="11">
        <f>IF('Input Data'!P14&gt;0,('Input Data'!P14-'Input Data'!P13)/'Input Data'!P14,"")</f>
        <v>-0.022204472843450517</v>
      </c>
      <c r="Q31" s="11">
        <f>IF('Input Data'!Q14&gt;0,('Input Data'!Q14-'Input Data'!Q13)/'Input Data'!Q14,"")</f>
        <v>-0.017578124999999972</v>
      </c>
      <c r="R31" s="11">
        <f>IF('Input Data'!R14&gt;0,('Input Data'!R14-'Input Data'!R13)/'Input Data'!R14,"")</f>
        <v>-0.02671785028790779</v>
      </c>
      <c r="S31" s="11">
        <f>IF('Input Data'!S14&gt;0,('Input Data'!S14-'Input Data'!S13)/'Input Data'!S14,"")</f>
        <v>-0.041127645255365344</v>
      </c>
      <c r="T31" s="11">
        <f>IF('Input Data'!T14&gt;0,('Input Data'!T14-'Input Data'!T13)/'Input Data'!T14,"")</f>
        <v>-0.0053419607253028965</v>
      </c>
      <c r="U31" s="11">
        <f>IF('Input Data'!U14&gt;0,('Input Data'!U14-'Input Data'!U13)/'Input Data'!U14,"")</f>
        <v>-0.013134261338123001</v>
      </c>
      <c r="V31" s="11">
        <f>IF('Input Data'!V14&gt;0,('Input Data'!V14-'Input Data'!V13)/'Input Data'!V14,"")</f>
        <v>-0.0018467220683287165</v>
      </c>
      <c r="W31" s="11">
        <f>IF('Input Data'!W14&gt;0,('Input Data'!W14-'Input Data'!W13)/'Input Data'!W14,"")</f>
        <v>0.03631772014230677</v>
      </c>
      <c r="X31" s="11">
        <f>IF('Input Data'!X14&gt;0,('Input Data'!X14-'Input Data'!X13)/'Input Data'!X14,"")</f>
        <v>0.016029442144808212</v>
      </c>
      <c r="Y31" s="11">
        <f>IF('Input Data'!Y14&gt;0,('Input Data'!Y14-'Input Data'!Y13)/'Input Data'!Y14,"")</f>
        <v>0.011881619259420582</v>
      </c>
      <c r="Z31" s="11">
        <f>IF('Input Data'!Z14&gt;0,('Input Data'!Z14-'Input Data'!Z13)/'Input Data'!Z14,"")</f>
        <v>0.018974246092890203</v>
      </c>
      <c r="AA31" s="11">
        <f>IF('Input Data'!AA14&gt;0,('Input Data'!AA14-'Input Data'!AA13)/'Input Data'!AA14,"")</f>
        <v>0.00942380183090995</v>
      </c>
      <c r="AB31" s="11">
        <f>IF('Input Data'!AB14&gt;0,('Input Data'!AB14-'Input Data'!AB13)/'Input Data'!AB14,"")</f>
        <v>0.024021473226420325</v>
      </c>
      <c r="AC31" s="11">
        <f>IF('Input Data'!AC14&gt;0,('Input Data'!AC14-'Input Data'!AC13)/'Input Data'!AC14,"")</f>
        <v>-0.004374818682912789</v>
      </c>
      <c r="AD31" s="11">
        <f>IF('Input Data'!AD14&gt;0,('Input Data'!AD14-'Input Data'!AD13)/'Input Data'!AD14,"")</f>
        <v>-0.11172013541834584</v>
      </c>
      <c r="AE31" s="11">
        <f>IF('Input Data'!AE14&gt;0,('Input Data'!AE14-'Input Data'!AE13)/'Input Data'!AE14,"")</f>
        <v>-0.05887470997679818</v>
      </c>
      <c r="AF31" s="11">
        <f>IF('Input Data'!AF14&gt;0,('Input Data'!AF14-'Input Data'!AF13)/'Input Data'!AF14,"")</f>
        <v>-0.025335524513831944</v>
      </c>
      <c r="AG31" s="11">
        <f>IF('Input Data'!AG14&gt;0,('Input Data'!AG14-'Input Data'!AG13)/'Input Data'!AG14,"")</f>
        <v>-0.0037798851342326864</v>
      </c>
      <c r="AH31" s="11">
        <f>IF('Input Data'!AH14&gt;0,('Input Data'!AH14-'Input Data'!AH13)/'Input Data'!AH14,"")</f>
        <v>0</v>
      </c>
      <c r="AI31" s="11">
        <f>IF('Input Data'!AI14&gt;0,('Input Data'!AI14-'Input Data'!AI13)/'Input Data'!AI14,"")</f>
        <v>0</v>
      </c>
      <c r="AJ31" s="11">
        <f>IF('Input Data'!AJ14&gt;0,('Input Data'!AJ14-'Input Data'!AJ13)/'Input Data'!AJ14,"")</f>
        <v>0</v>
      </c>
      <c r="AK31" s="11">
        <f>IF('Input Data'!AK14&gt;0,('Input Data'!AK14-'Input Data'!AK13)/'Input Data'!AK14,"")</f>
        <v>-0.00019768836406289876</v>
      </c>
      <c r="AL31" s="11">
        <f>IF('Input Data'!AL14&gt;0,('Input Data'!AL14-'Input Data'!AL13)/'Input Data'!AL14,"")</f>
        <v>-0.0012386022242134652</v>
      </c>
      <c r="AM31" s="11">
        <f>IF('Input Data'!AM14&gt;0,('Input Data'!AM14-'Input Data'!AM13)/'Input Data'!AM14,"")</f>
        <v>-0.0223529411764706</v>
      </c>
      <c r="AN31" s="11">
        <f>IF('Input Data'!AN14&gt;0,('Input Data'!AN14-'Input Data'!AN13)/'Input Data'!AN14,"")</f>
        <v>-0.002684563758389273</v>
      </c>
      <c r="AO31" s="11">
        <f>IF('Input Data'!AO14&gt;0,('Input Data'!AO14-'Input Data'!AO13)/'Input Data'!AO14,"")</f>
        <v>0.0012621916236374546</v>
      </c>
      <c r="AP31" s="11">
        <f>IF('Input Data'!AP14&gt;0,('Input Data'!AP14-'Input Data'!AP13)/'Input Data'!AP14,"")</f>
        <v>0.03079044117647053</v>
      </c>
      <c r="AQ31" s="11">
        <f>IF('Input Data'!AQ14&gt;0,('Input Data'!AQ14-'Input Data'!AQ13)/'Input Data'!AQ14,"")</f>
        <v>0.00900900900900907</v>
      </c>
      <c r="AR31" s="11">
        <f>IF('Input Data'!AR14&gt;0,('Input Data'!AR14-'Input Data'!AR13)/'Input Data'!AR14,"")</f>
        <v>-0.005057681160907194</v>
      </c>
      <c r="AS31" s="11">
        <f>IF('Input Data'!AS14&gt;0,('Input Data'!AS14-'Input Data'!AS13)/'Input Data'!AS14,"")</f>
        <v>-0.0068899697351699485</v>
      </c>
      <c r="AT31" s="11">
        <f>IF('Input Data'!AT14&gt;0,('Input Data'!AT14-'Input Data'!AT13)/'Input Data'!AT14,"")</f>
        <v>-0.00693333333333328</v>
      </c>
      <c r="AU31" s="11">
        <f>IF('Input Data'!AU14&gt;0,('Input Data'!AU14-'Input Data'!AU13)/'Input Data'!AU14,"")</f>
        <v>-0.004634533898305198</v>
      </c>
      <c r="AV31" s="11">
        <f>IF('Input Data'!AV14&gt;0,('Input Data'!AV14-'Input Data'!AV13)/'Input Data'!AV14,"")</f>
        <v>-0.009621467735132908</v>
      </c>
      <c r="AW31" s="11">
        <f>IF('Input Data'!AW14&gt;0,('Input Data'!AW14-'Input Data'!AW13)/'Input Data'!AW14,"")</f>
        <v>-0.014099216710182933</v>
      </c>
      <c r="AX31" s="11">
        <f>IF('Input Data'!AX14&gt;0,('Input Data'!AX14-'Input Data'!AX13)/'Input Data'!AX14,"")</f>
        <v>-0.008753861997940171</v>
      </c>
      <c r="AY31" s="11">
        <f>IF('Input Data'!AY14&gt;0,('Input Data'!AY14-'Input Data'!AY13)/'Input Data'!AY14,"")</f>
        <v>-0.004269854824935952</v>
      </c>
      <c r="AZ31" s="11">
        <f>IF('Input Data'!AZ14&gt;0,('Input Data'!AZ14-'Input Data'!AZ13)/'Input Data'!AZ14,"")</f>
        <v>-0.00042517006802721087</v>
      </c>
      <c r="BA31" s="11">
        <f>IF('Input Data'!BA14&gt;0,('Input Data'!BA14-'Input Data'!BA13)/'Input Data'!BA14,"")</f>
        <v>0.003824904377390565</v>
      </c>
      <c r="BB31" s="11">
        <f>IF('Input Data'!BB14&gt;0,('Input Data'!BB14-'Input Data'!BB13)/'Input Data'!BB14,"")</f>
        <v>0.023464163822525596</v>
      </c>
      <c r="BC31" s="11">
        <f>IF('Input Data'!BC14&gt;0,('Input Data'!BC14-'Input Data'!BC13)/'Input Data'!BC14,"")</f>
        <v>0.031891655744866756</v>
      </c>
      <c r="BD31" s="11">
        <f>IF('Input Data'!BD14&gt;0,('Input Data'!BD14-'Input Data'!BD13)/'Input Data'!BD14,"")</f>
        <v>-0.0820182094081942</v>
      </c>
      <c r="BE31" s="11">
        <f>IF('Input Data'!BE14&gt;0,('Input Data'!BE14-'Input Data'!BE13)/'Input Data'!BE14,"")</f>
        <v>-0.005486992497019887</v>
      </c>
      <c r="BF31" s="11">
        <f>IF('Input Data'!BF14&gt;0,('Input Data'!BF14-'Input Data'!BF13)/'Input Data'!BF14,"")</f>
        <v>-0.004916575134682839</v>
      </c>
      <c r="BG31" s="11">
        <f>IF('Input Data'!BG14&gt;0,('Input Data'!BG14-'Input Data'!BG13)/'Input Data'!BG14,"")</f>
        <v>-0.011914404656507114</v>
      </c>
      <c r="BH31" s="11">
        <f>IF('Input Data'!BH14&gt;0,('Input Data'!BH14-'Input Data'!BH13)/'Input Data'!BH14,"")</f>
        <v>0.004625880732322526</v>
      </c>
      <c r="BI31" s="11">
        <f>IF('Input Data'!BI14&gt;0,('Input Data'!BI14-'Input Data'!BI13)/'Input Data'!BI14,"")</f>
        <v>0.04928839931925705</v>
      </c>
      <c r="BJ31" s="11">
        <f>IF('Input Data'!BJ14&gt;0,('Input Data'!BJ14-'Input Data'!BJ13)/'Input Data'!BJ14,"")</f>
        <v>0.019572936235504806</v>
      </c>
      <c r="BK31" s="11">
        <f>IF('Input Data'!BK14&gt;0,('Input Data'!BK14-'Input Data'!BK13)/'Input Data'!BK14,"")</f>
        <v>-0.02045313949891741</v>
      </c>
      <c r="BL31" s="11">
        <f>IF('Input Data'!BL14&gt;0,('Input Data'!BL14-'Input Data'!BL13)/'Input Data'!BL14,"")</f>
        <v>-0.01716364187473949</v>
      </c>
      <c r="BM31" s="11">
        <f>IF('Input Data'!BM14&gt;0,('Input Data'!BM14-'Input Data'!BM13)/'Input Data'!BM14,"")</f>
        <v>-0.015607539298219493</v>
      </c>
      <c r="BN31" s="11">
        <f>IF('Input Data'!BN14&gt;0,('Input Data'!BN14-'Input Data'!BN13)/'Input Data'!BN14,"")</f>
        <v>-0.021657803044195807</v>
      </c>
      <c r="BO31" s="11">
        <f>IF('Input Data'!BQ14&gt;0,('Input Data'!BQ14-'Input Data'!BQ13)/'Input Data'!BQ14,"")</f>
        <v>0.0010992462311557789</v>
      </c>
      <c r="BP31" s="11">
        <f>IF('Input Data'!BR14&gt;0,('Input Data'!BR14-'Input Data'!BR13)/'Input Data'!BR14,"")</f>
        <v>0.018864958339883667</v>
      </c>
      <c r="BQ31" s="11">
        <f>IF('Input Data'!BS14&gt;0,('Input Data'!BS14-'Input Data'!BS13)/'Input Data'!BS14,"")</f>
        <v>-0.15135394968755014</v>
      </c>
      <c r="BR31" s="11">
        <f>IF('Input Data'!BT14&gt;0,('Input Data'!BT14-'Input Data'!BT13)/'Input Data'!BT14,"")</f>
        <v>-0.05960532175462025</v>
      </c>
      <c r="BS31" s="11">
        <f>IF('Input Data'!BU14&gt;0,('Input Data'!BU14-'Input Data'!BU13)/'Input Data'!BU14,"")</f>
        <v>-0.8366086468276248</v>
      </c>
      <c r="BT31" s="11">
        <f>IF('Input Data'!BV14&gt;0,('Input Data'!BV14-'Input Data'!BV13)/'Input Data'!BV14,"")</f>
        <v>0.018648731274839483</v>
      </c>
      <c r="BU31" s="11">
        <f>IF('Input Data'!BW14&gt;0,('Input Data'!BW14-'Input Data'!BW13)/'Input Data'!BW14,"")</f>
        <v>-1.0623052959501558</v>
      </c>
      <c r="BV31" s="11">
        <f>IF('Input Data'!BX14&gt;0,('Input Data'!BX14-'Input Data'!BX13)/'Input Data'!BX14,"")</f>
        <v>-0.012588116817724069</v>
      </c>
      <c r="BW31" s="11">
        <f>IF('Input Data'!BY14&gt;0,('Input Data'!BY14-'Input Data'!BY13)/'Input Data'!BY14,"")</f>
        <v>-0.009448035803083071</v>
      </c>
      <c r="BX31" s="11">
        <f>IF('Input Data'!BZ14&gt;0,('Input Data'!BZ14-'Input Data'!BZ13)/'Input Data'!BZ14,"")</f>
        <v>-0.003940886699507445</v>
      </c>
      <c r="BY31" s="11">
        <f>IF('Input Data'!CA14&gt;0,('Input Data'!CA14-'Input Data'!CA13)/'Input Data'!CA14,"")</f>
        <v>0.001962708537782167</v>
      </c>
      <c r="BZ31" s="11">
        <f>IF('Input Data'!CB14&gt;0,('Input Data'!CB14-'Input Data'!CB13)/'Input Data'!CB14,"")</f>
        <v>-0.008603736479842675</v>
      </c>
      <c r="CA31" s="11">
        <f>IF('Input Data'!CC14&gt;0,('Input Data'!CC14-'Input Data'!CC13)/'Input Data'!CC14,"")</f>
        <v>-0.03399786400854401</v>
      </c>
      <c r="CB31" s="11">
        <f>IF('Input Data'!CD14&gt;0,('Input Data'!CD14-'Input Data'!CD13)/'Input Data'!CD14,"")</f>
        <v>0.07591668101222246</v>
      </c>
      <c r="CC31" s="11">
        <f>IF('Input Data'!CE14&gt;0,('Input Data'!CE14-'Input Data'!CE13)/'Input Data'!CE14,"")</f>
        <v>-0.141393442622951</v>
      </c>
      <c r="CD31" s="11">
        <f>IF('Input Data'!CF14&gt;0,('Input Data'!CF14-'Input Data'!CF13)/'Input Data'!CF14,"")</f>
        <v>0.0006277380061972039</v>
      </c>
      <c r="CE31" s="11">
        <f>IF('Input Data'!CG14&gt;0,('Input Data'!CG14-'Input Data'!CG13)/'Input Data'!CG14,"")</f>
        <v>-0.03397260273972605</v>
      </c>
      <c r="CF31" s="11">
        <f>IF('Input Data'!CH14&gt;0,('Input Data'!CH14-'Input Data'!CH13)/'Input Data'!CH14,"")</f>
        <v>0.02439024390243903</v>
      </c>
      <c r="CG31" s="11">
        <f>IF('Input Data'!CI14&gt;0,('Input Data'!CI14-'Input Data'!CI13)/'Input Data'!CI14,"")</f>
        <v>-0.0008081611022786544</v>
      </c>
      <c r="CH31" s="11">
        <f>IF('Input Data'!CJ14&gt;0,('Input Data'!CJ14-'Input Data'!CJ13)/'Input Data'!CJ14,"")</f>
        <v>-0.07444963662117274</v>
      </c>
      <c r="CI31" s="11">
        <f>IF('Input Data'!CK14&gt;0,('Input Data'!CK14-'Input Data'!CK13)/'Input Data'!CK14,"")</f>
        <v>-0.03832932914433548</v>
      </c>
      <c r="CJ31" s="11"/>
      <c r="CK31" s="11"/>
      <c r="CL31" s="11"/>
      <c r="CM31" s="11"/>
      <c r="CN31" s="11"/>
      <c r="CO31" s="11"/>
      <c r="CP31" s="11"/>
      <c r="CQ31" s="11"/>
      <c r="CR31" s="11"/>
      <c r="CS31" s="11"/>
      <c r="CT31" s="11"/>
      <c r="CU31" s="11"/>
      <c r="CV31" s="11"/>
      <c r="CW31" s="11"/>
      <c r="CX31" s="11"/>
      <c r="CY31" s="11"/>
      <c r="CZ31" s="11"/>
      <c r="DA31" s="11"/>
      <c r="DB31" s="11"/>
      <c r="DC31" s="11"/>
      <c r="DD31" s="11"/>
      <c r="DE31" s="11"/>
      <c r="DF31" s="11"/>
      <c r="DG31" s="11"/>
      <c r="DH31" s="11"/>
      <c r="DI31" s="11"/>
      <c r="DJ31" s="11"/>
      <c r="DK31" s="11"/>
      <c r="DL31" s="11"/>
      <c r="DM31" s="11"/>
      <c r="DN31" s="11"/>
      <c r="DO31" s="11"/>
      <c r="DP31" s="11"/>
      <c r="DQ31" s="11"/>
      <c r="DR31" s="11"/>
      <c r="DS31" s="11"/>
      <c r="DT31" s="11"/>
      <c r="DU31" s="11"/>
      <c r="DV31" s="11"/>
      <c r="DW31" s="11"/>
      <c r="DX31" s="11"/>
      <c r="DY31" s="11"/>
      <c r="DZ31" s="11"/>
      <c r="EA31" s="11"/>
      <c r="EB31" s="11"/>
      <c r="EC31" s="11"/>
      <c r="ED31" s="11"/>
      <c r="EE31" s="11"/>
      <c r="EF31" s="11"/>
      <c r="EG31" s="11"/>
      <c r="EH31" s="11"/>
      <c r="EI31" s="11"/>
      <c r="EJ31" s="11"/>
      <c r="EK31" s="11"/>
      <c r="EL31" s="11"/>
      <c r="EM31" s="11"/>
      <c r="EN31" s="11"/>
      <c r="EO31" s="11"/>
      <c r="EP31" s="11"/>
      <c r="EQ31" s="11"/>
      <c r="ER31" s="11"/>
      <c r="ES31" s="11"/>
      <c r="ET31" s="11"/>
      <c r="EU31" s="11"/>
      <c r="EV31" s="11"/>
      <c r="EW31" s="11"/>
      <c r="EX31" s="11"/>
      <c r="EY31" s="11"/>
      <c r="EZ31" s="11"/>
      <c r="FA31" s="11"/>
      <c r="FB31" s="11"/>
      <c r="FC31" s="11"/>
      <c r="FD31" s="11"/>
      <c r="FE31" s="11"/>
      <c r="FF31" s="11"/>
      <c r="FG31" s="11"/>
    </row>
    <row r="32" spans="1:163" s="4" customFormat="1" ht="12" customHeight="1">
      <c r="A32" s="24" t="s">
        <v>470</v>
      </c>
      <c r="B32" s="126" t="s">
        <v>2</v>
      </c>
      <c r="C32" s="29" t="s">
        <v>190</v>
      </c>
      <c r="D32" s="29"/>
      <c r="E32" s="11">
        <f>IF('Input Data'!E44="","NA",'Input Data'!E44/'Input Data'!E13)</f>
        <v>0.1012454081175522</v>
      </c>
      <c r="F32" s="11">
        <f>IF('Input Data'!F44="","NA",'Input Data'!F44/'Input Data'!F13)</f>
        <v>0.09198007899708055</v>
      </c>
      <c r="G32" s="11">
        <f>IF('Input Data'!G44="","NA",'Input Data'!G44/'Input Data'!G13)</f>
        <v>0.08096900916630292</v>
      </c>
      <c r="H32" s="11">
        <f>IF('Input Data'!H44="","NA",'Input Data'!H44/'Input Data'!H13)</f>
        <v>0.09035069371819004</v>
      </c>
      <c r="I32" s="11">
        <f>IF('Input Data'!I44="","NA",'Input Data'!I44/'Input Data'!I13)</f>
        <v>0.09635077266803203</v>
      </c>
      <c r="J32" s="11">
        <f>IF('Input Data'!J44="","NA",'Input Data'!J44/'Input Data'!J13)</f>
        <v>0.11777699375680692</v>
      </c>
      <c r="K32" s="11">
        <f>IF('Input Data'!K44="","NA",'Input Data'!K44/'Input Data'!K13)</f>
        <v>0.08252868068833652</v>
      </c>
      <c r="L32" s="11">
        <f>IF('Input Data'!L44="","NA",'Input Data'!L44/'Input Data'!L13)</f>
        <v>0.07739980580573877</v>
      </c>
      <c r="M32" s="11">
        <f>IF('Input Data'!M44="","NA",'Input Data'!M44/'Input Data'!M13)</f>
        <v>0.07915071377101549</v>
      </c>
      <c r="N32" s="11">
        <f>IF('Input Data'!N44="","NA",'Input Data'!N44/'Input Data'!N13)</f>
        <v>0.07559980964258756</v>
      </c>
      <c r="O32" s="11">
        <f>IF('Input Data'!O44="","NA",'Input Data'!O44/'Input Data'!O13)</f>
        <v>0.08099168411372219</v>
      </c>
      <c r="P32" s="11">
        <f>IF('Input Data'!P44="","NA",'Input Data'!P44/'Input Data'!P13)</f>
        <v>0.07735583684950774</v>
      </c>
      <c r="Q32" s="11">
        <f>IF('Input Data'!Q44="","NA",'Input Data'!Q44/'Input Data'!Q13)</f>
        <v>0.07804222648752399</v>
      </c>
      <c r="R32" s="11">
        <f>IF('Input Data'!R44="","NA",'Input Data'!R44/'Input Data'!R13)</f>
        <v>0.05619531892619457</v>
      </c>
      <c r="S32" s="11">
        <f>IF('Input Data'!S44="","NA",'Input Data'!S44/'Input Data'!S13)</f>
        <v>0.08626660920778567</v>
      </c>
      <c r="T32" s="11">
        <f>IF('Input Data'!T44="","NA",'Input Data'!T44/'Input Data'!T13)</f>
        <v>0.023469540487950906</v>
      </c>
      <c r="U32" s="11">
        <f>IF('Input Data'!U44="","NA",'Input Data'!U44/'Input Data'!U13)</f>
        <v>0.032169898430286246</v>
      </c>
      <c r="V32" s="11">
        <f>IF('Input Data'!V44="","NA",'Input Data'!V44/'Input Data'!V13)</f>
        <v>0.03091612903225806</v>
      </c>
      <c r="W32" s="11">
        <f>IF('Input Data'!W44="","NA",'Input Data'!W44/'Input Data'!W13)</f>
        <v>0.029809406489819962</v>
      </c>
      <c r="X32" s="11">
        <f>IF('Input Data'!X44="","NA",'Input Data'!X44/'Input Data'!X13)</f>
        <v>0.028603754218441392</v>
      </c>
      <c r="Y32" s="11">
        <f>IF('Input Data'!Y44="","NA",'Input Data'!Y44/'Input Data'!Y13)</f>
        <v>0.03172954341564758</v>
      </c>
      <c r="Z32" s="11">
        <f>IF('Input Data'!Z44="","NA",'Input Data'!Z44/'Input Data'!Z13)</f>
        <v>0.14189553042541733</v>
      </c>
      <c r="AA32" s="11">
        <f>IF('Input Data'!AA44="","NA",'Input Data'!AA44/'Input Data'!AA13)</f>
        <v>0.12887333514541993</v>
      </c>
      <c r="AB32" s="11">
        <f>IF('Input Data'!AB44="","NA",'Input Data'!AB44/'Input Data'!AB13)</f>
        <v>0.12681172033652452</v>
      </c>
      <c r="AC32" s="11" t="str">
        <f>IF('Input Data'!AC44="","NA",'Input Data'!AC44/'Input Data'!AC13)</f>
        <v>NA</v>
      </c>
      <c r="AD32" s="11">
        <f>IF('Input Data'!AD44="","NA",'Input Data'!AD44/'Input Data'!AD13)</f>
        <v>0.05464037122969838</v>
      </c>
      <c r="AE32" s="11">
        <f>IF('Input Data'!AE44="","NA",'Input Data'!AE44/'Input Data'!AE13)</f>
        <v>0.07712955354697343</v>
      </c>
      <c r="AF32" s="11">
        <f>IF('Input Data'!AF44="","NA",'Input Data'!AF44/'Input Data'!AF13)</f>
        <v>0.09146520635768665</v>
      </c>
      <c r="AG32" s="11">
        <f>IF('Input Data'!AG44="","NA",'Input Data'!AG44/'Input Data'!AG13)</f>
        <v>0.07076231155110241</v>
      </c>
      <c r="AH32" s="11" t="str">
        <f>IF('Input Data'!AH44="","NA",'Input Data'!AH44/'Input Data'!AH13)</f>
        <v>NA</v>
      </c>
      <c r="AI32" s="11" t="str">
        <f>IF('Input Data'!AI44="","NA",'Input Data'!AI44/'Input Data'!AI13)</f>
        <v>NA</v>
      </c>
      <c r="AJ32" s="11" t="str">
        <f>IF('Input Data'!AJ44="","NA",'Input Data'!AJ44/'Input Data'!AJ13)</f>
        <v>NA</v>
      </c>
      <c r="AK32" s="11" t="str">
        <f>IF('Input Data'!AK44="","NA",'Input Data'!AK44/'Input Data'!AK13)</f>
        <v>NA</v>
      </c>
      <c r="AL32" s="11" t="str">
        <f>IF('Input Data'!AL44="","NA",'Input Data'!AL44/'Input Data'!AL13)</f>
        <v>NA</v>
      </c>
      <c r="AM32" s="11">
        <f>IF('Input Data'!AM44="","NA",'Input Data'!AM44/'Input Data'!AM13)</f>
        <v>0.07955504411200613</v>
      </c>
      <c r="AN32" s="11">
        <f>IF('Input Data'!AN44="","NA",'Input Data'!AN44/'Input Data'!AN13)</f>
        <v>0.08508318990246701</v>
      </c>
      <c r="AO32" s="11">
        <f>IF('Input Data'!AO44="","NA",'Input Data'!AO44/'Input Data'!AO13)</f>
        <v>0.08551623774509805</v>
      </c>
      <c r="AP32" s="11">
        <f>IF('Input Data'!AP44="","NA",'Input Data'!AP44/'Input Data'!AP13)</f>
        <v>0.09161134819029555</v>
      </c>
      <c r="AQ32" s="11">
        <f>IF('Input Data'!AQ44="","NA",'Input Data'!AQ44/'Input Data'!AQ13)</f>
        <v>0.13995215311004786</v>
      </c>
      <c r="AR32" s="11">
        <f>IF('Input Data'!AR44="","NA",'Input Data'!AR44/'Input Data'!AR13)</f>
        <v>0.059146562415470276</v>
      </c>
      <c r="AS32" s="11">
        <f>IF('Input Data'!AS44="","NA",'Input Data'!AS44/'Input Data'!AS13)</f>
        <v>0.05859483899091172</v>
      </c>
      <c r="AT32" s="11">
        <f>IF('Input Data'!AT44="","NA",'Input Data'!AT44/'Input Data'!AT13)</f>
        <v>0.051655190677966104</v>
      </c>
      <c r="AU32" s="11">
        <f>IF('Input Data'!AU44="","NA",'Input Data'!AU44/'Input Data'!AU13)</f>
        <v>0.0546197442994596</v>
      </c>
      <c r="AV32" s="11">
        <f>IF('Input Data'!AV44="","NA",'Input Data'!AV44/'Input Data'!AV13)</f>
        <v>0.05574266990418004</v>
      </c>
      <c r="AW32" s="11">
        <f>IF('Input Data'!AW44="","NA",'Input Data'!AW44/'Input Data'!AW13)</f>
        <v>0.058586508753861996</v>
      </c>
      <c r="AX32" s="11">
        <f>IF('Input Data'!AX44="","NA",'Input Data'!AX44/'Input Data'!AX13)</f>
        <v>0.0675472179683512</v>
      </c>
      <c r="AY32" s="11">
        <f>IF('Input Data'!AY44="","NA",'Input Data'!AY44/'Input Data'!AY13)</f>
        <v>0.027976615646258505</v>
      </c>
      <c r="AZ32" s="11">
        <f>IF('Input Data'!AZ44="","NA",'Input Data'!AZ44/'Input Data'!AZ13)</f>
        <v>0.02951466213344666</v>
      </c>
      <c r="BA32" s="11">
        <f>IF('Input Data'!BA44="","NA",'Input Data'!BA44/'Input Data'!BA13)</f>
        <v>0.03548037542662116</v>
      </c>
      <c r="BB32" s="11">
        <f>IF('Input Data'!BB44="","NA",'Input Data'!BB44/'Input Data'!BB13)</f>
        <v>0.038348186981214505</v>
      </c>
      <c r="BC32" s="11">
        <f>IF('Input Data'!BC44="","NA",'Input Data'!BC44/'Input Data'!BC13)</f>
        <v>0.03898646209386282</v>
      </c>
      <c r="BD32" s="11">
        <f>IF('Input Data'!BD44="","NA",'Input Data'!BD44/'Input Data'!BD13)</f>
        <v>0.031432017390084846</v>
      </c>
      <c r="BE32" s="11">
        <f>IF('Input Data'!BE44="","NA",'Input Data'!BE44/'Input Data'!BE13)</f>
        <v>0.043516920341022024</v>
      </c>
      <c r="BF32" s="11">
        <f>IF('Input Data'!BF44="","NA",'Input Data'!BF44/'Input Data'!BF13)</f>
        <v>0.043304012907926924</v>
      </c>
      <c r="BG32" s="11">
        <f>IF('Input Data'!BG44="","NA",'Input Data'!BG44/'Input Data'!BG13)</f>
        <v>0.09271633205819116</v>
      </c>
      <c r="BH32" s="11">
        <f>IF('Input Data'!BH44="","NA",'Input Data'!BH44/'Input Data'!BH13)</f>
        <v>0.09691889061360363</v>
      </c>
      <c r="BI32" s="11">
        <f>IF('Input Data'!BI44="","NA",'Input Data'!BI44/'Input Data'!BI13)</f>
        <v>0.10904781107690491</v>
      </c>
      <c r="BJ32" s="11">
        <f>IF('Input Data'!BJ44="","NA",'Input Data'!BJ44/'Input Data'!BJ13)</f>
        <v>0.1000993168206579</v>
      </c>
      <c r="BK32" s="11" t="str">
        <f>IF('Input Data'!BK44="","NA",'Input Data'!BK44/'Input Data'!BK13)</f>
        <v>NA</v>
      </c>
      <c r="BL32" s="11" t="str">
        <f>IF('Input Data'!BL44="","NA",'Input Data'!BL44/'Input Data'!BL13)</f>
        <v>NA</v>
      </c>
      <c r="BM32" s="11">
        <f>IF('Input Data'!BM44="","NA",'Input Data'!BM44/'Input Data'!BM13)</f>
        <v>0.0596368971208509</v>
      </c>
      <c r="BN32" s="11">
        <f>IF('Input Data'!BN44="","NA",'Input Data'!BN44/'Input Data'!BN13)</f>
        <v>0.061029240185959684</v>
      </c>
      <c r="BO32" s="11" t="str">
        <f>IF('Input Data'!BQ44="","NA",'Input Data'!BQ44/'Input Data'!BQ13)</f>
        <v>NA</v>
      </c>
      <c r="BP32" s="11" t="str">
        <f>IF('Input Data'!BR44="","NA",'Input Data'!BR44/'Input Data'!BR13)</f>
        <v>NA</v>
      </c>
      <c r="BQ32" s="11">
        <f>IF('Input Data'!BS44="","NA",'Input Data'!BS44/'Input Data'!BS13)</f>
        <v>0.08608884435537742</v>
      </c>
      <c r="BR32" s="11">
        <f>IF('Input Data'!BT44="","NA",'Input Data'!BT44/'Input Data'!BT13)</f>
        <v>0.0834184846136671</v>
      </c>
      <c r="BS32" s="11" t="str">
        <f>IF('Input Data'!BU44="","NA",'Input Data'!BU44/'Input Data'!BU13)</f>
        <v>NA</v>
      </c>
      <c r="BT32" s="11" t="str">
        <f>IF('Input Data'!BV44="","NA",'Input Data'!BV44/'Input Data'!BV13)</f>
        <v>NA</v>
      </c>
      <c r="BU32" s="11" t="str">
        <f>IF('Input Data'!BW44="","NA",'Input Data'!BW44/'Input Data'!BW13)</f>
        <v>NA</v>
      </c>
      <c r="BV32" s="11" t="str">
        <f>IF('Input Data'!BX44="","NA",'Input Data'!BX44/'Input Data'!BX13)</f>
        <v>NA</v>
      </c>
      <c r="BW32" s="11" t="str">
        <f>IF('Input Data'!BY44="","NA",'Input Data'!BY44/'Input Data'!BY13)</f>
        <v>NA</v>
      </c>
      <c r="BX32" s="11" t="str">
        <f>IF('Input Data'!BZ44="","NA",'Input Data'!BZ44/'Input Data'!BZ13)</f>
        <v>NA</v>
      </c>
      <c r="BY32" s="11">
        <f>IF('Input Data'!CA44="","NA",'Input Data'!CA44/'Input Data'!CA13)</f>
        <v>0.03023598820058997</v>
      </c>
      <c r="BZ32" s="11">
        <f>IF('Input Data'!CB44="","NA",'Input Data'!CB44/'Input Data'!CB13)</f>
        <v>0.058493785035339994</v>
      </c>
      <c r="CA32" s="11" t="str">
        <f>IF('Input Data'!CC44="","NA",'Input Data'!CC44/'Input Data'!CC13)</f>
        <v>NA</v>
      </c>
      <c r="CB32" s="11">
        <f>IF('Input Data'!CD44="","NA",'Input Data'!CD44/'Input Data'!CD13)</f>
        <v>0.033865499254843515</v>
      </c>
      <c r="CC32" s="11" t="str">
        <f>IF('Input Data'!CE44="","NA",'Input Data'!CE44/'Input Data'!CE13)</f>
        <v>NA</v>
      </c>
      <c r="CD32" s="11" t="str">
        <f>IF('Input Data'!CF44="","NA",'Input Data'!CF44/'Input Data'!CF13)</f>
        <v>NA</v>
      </c>
      <c r="CE32" s="11" t="str">
        <f>IF('Input Data'!CG44="","NA",'Input Data'!CG44/'Input Data'!CG13)</f>
        <v>NA</v>
      </c>
      <c r="CF32" s="11">
        <f>IF('Input Data'!CH44="","NA",'Input Data'!CH44/'Input Data'!CH13)</f>
        <v>0.20298092209856913</v>
      </c>
      <c r="CG32" s="11">
        <f>IF('Input Data'!CI44="","NA",'Input Data'!CI44/'Input Data'!CI13)</f>
        <v>0.20562343627963622</v>
      </c>
      <c r="CH32" s="11">
        <f>IF('Input Data'!CJ44="","NA",'Input Data'!CJ44/'Input Data'!CJ13)</f>
        <v>0.18782726544692907</v>
      </c>
      <c r="CI32" s="11">
        <f>IF('Input Data'!CK44="","NA",'Input Data'!CK44/'Input Data'!CK13)</f>
        <v>0.1551746641985856</v>
      </c>
      <c r="CJ32" s="11"/>
      <c r="CK32" s="11"/>
      <c r="CL32" s="11"/>
      <c r="CM32" s="11"/>
      <c r="CN32" s="11"/>
      <c r="CO32" s="11"/>
      <c r="CP32" s="11"/>
      <c r="CQ32" s="11"/>
      <c r="CR32" s="11"/>
      <c r="CS32" s="11"/>
      <c r="CT32" s="11"/>
      <c r="CU32" s="11"/>
      <c r="CV32" s="11"/>
      <c r="CW32" s="11"/>
      <c r="CX32" s="11"/>
      <c r="CY32" s="11"/>
      <c r="CZ32" s="11"/>
      <c r="DA32" s="11"/>
      <c r="DB32" s="11"/>
      <c r="DC32" s="11"/>
      <c r="DD32" s="11"/>
      <c r="DE32" s="11"/>
      <c r="DF32" s="11"/>
      <c r="DG32" s="11"/>
      <c r="DH32" s="11"/>
      <c r="DI32" s="11"/>
      <c r="DJ32" s="11"/>
      <c r="DK32" s="11"/>
      <c r="DL32" s="11"/>
      <c r="DM32" s="11"/>
      <c r="DN32" s="11"/>
      <c r="DO32" s="11"/>
      <c r="DP32" s="11"/>
      <c r="DQ32" s="11"/>
      <c r="DR32" s="11"/>
      <c r="DS32" s="11"/>
      <c r="DT32" s="11"/>
      <c r="DU32" s="11"/>
      <c r="DV32" s="11"/>
      <c r="DW32" s="11"/>
      <c r="DX32" s="11"/>
      <c r="DY32" s="11"/>
      <c r="DZ32" s="11"/>
      <c r="EA32" s="11"/>
      <c r="EB32" s="11"/>
      <c r="EC32" s="11"/>
      <c r="ED32" s="11"/>
      <c r="EE32" s="11"/>
      <c r="EF32" s="11"/>
      <c r="EG32" s="11"/>
      <c r="EH32" s="11"/>
      <c r="EI32" s="11"/>
      <c r="EJ32" s="11"/>
      <c r="EK32" s="11"/>
      <c r="EL32" s="11"/>
      <c r="EM32" s="11"/>
      <c r="EN32" s="11"/>
      <c r="EO32" s="11"/>
      <c r="EP32" s="11"/>
      <c r="EQ32" s="11"/>
      <c r="ER32" s="11"/>
      <c r="ES32" s="11"/>
      <c r="ET32" s="11"/>
      <c r="EU32" s="11"/>
      <c r="EV32" s="11"/>
      <c r="EW32" s="11"/>
      <c r="EX32" s="11"/>
      <c r="EY32" s="11"/>
      <c r="EZ32" s="11"/>
      <c r="FA32" s="11"/>
      <c r="FB32" s="11"/>
      <c r="FC32" s="11"/>
      <c r="FD32" s="11"/>
      <c r="FE32" s="11"/>
      <c r="FF32" s="11"/>
      <c r="FG32" s="11"/>
    </row>
    <row r="33" spans="1:163" s="4" customFormat="1" ht="12" customHeight="1">
      <c r="A33" s="24" t="s">
        <v>456</v>
      </c>
      <c r="B33" s="126" t="s">
        <v>124</v>
      </c>
      <c r="C33" s="29" t="s">
        <v>191</v>
      </c>
      <c r="D33" s="29"/>
      <c r="E33" s="12">
        <f>IF('Input Data'!E16&gt;0,'Input Data'!E16-E54,"")</f>
        <v>-483.98</v>
      </c>
      <c r="F33" s="12">
        <f>IF('Input Data'!F16&gt;0,'Input Data'!F16-F54,"")</f>
        <v>-410.2099999999999</v>
      </c>
      <c r="G33" s="12">
        <f>IF('Input Data'!G16&gt;0,'Input Data'!G16-G54,"")</f>
        <v>-675.75</v>
      </c>
      <c r="H33" s="12">
        <f>IF('Input Data'!H16&gt;0,'Input Data'!H16-H54,"")</f>
        <v>-448.894</v>
      </c>
      <c r="I33" s="12">
        <f>IF('Input Data'!I16&gt;0,'Input Data'!I16-I54,"")</f>
        <v>-297.588</v>
      </c>
      <c r="J33" s="12">
        <f>IF('Input Data'!J16&gt;0,'Input Data'!J16-J54,"")</f>
        <v>-194.574</v>
      </c>
      <c r="K33" s="12">
        <f>IF('Input Data'!K16&gt;0,'Input Data'!K16-K54,"")</f>
        <v>239.33</v>
      </c>
      <c r="L33" s="12">
        <f>IF('Input Data'!L16&gt;0,'Input Data'!L16-L54,"")</f>
        <v>429.5</v>
      </c>
      <c r="M33" s="12">
        <f>IF('Input Data'!M16&gt;0,'Input Data'!M16-M54,"")</f>
        <v>616.597</v>
      </c>
      <c r="N33" s="12">
        <f>IF('Input Data'!N16&gt;0,'Input Data'!N16-N54,"")</f>
        <v>866.595</v>
      </c>
      <c r="O33" s="12">
        <f>IF('Input Data'!O16&gt;0,'Input Data'!O16-O54,"")</f>
        <v>851.447</v>
      </c>
      <c r="P33" s="12">
        <f>IF('Input Data'!P16&gt;0,'Input Data'!P16-P54,"")</f>
        <v>11.879999999999999</v>
      </c>
      <c r="Q33" s="12">
        <f>IF('Input Data'!Q16&gt;0,'Input Data'!Q16-Q54,"")</f>
        <v>27.651</v>
      </c>
      <c r="R33" s="12">
        <f>IF('Input Data'!R16&gt;0,'Input Data'!R16-R54,"")</f>
        <v>31.238</v>
      </c>
      <c r="S33" s="12">
        <f>IF('Input Data'!S16&gt;0,'Input Data'!S16-S54,"")</f>
        <v>40.373000000000005</v>
      </c>
      <c r="T33" s="12">
        <f>IF('Input Data'!T16&gt;0,'Input Data'!T16-T54,"")</f>
        <v>177.19</v>
      </c>
      <c r="U33" s="12">
        <f>IF('Input Data'!U16&gt;0,'Input Data'!U16-U54,"")</f>
        <v>224.99000000000004</v>
      </c>
      <c r="V33" s="12">
        <f>IF('Input Data'!V16&gt;0,'Input Data'!V16-V54,"")</f>
        <v>94.80000000000001</v>
      </c>
      <c r="W33" s="12">
        <f>IF('Input Data'!W16&gt;0,'Input Data'!W16-W54,"")</f>
        <v>148.86700000000002</v>
      </c>
      <c r="X33" s="12">
        <f>IF('Input Data'!X16&gt;0,'Input Data'!X16-X54,"")</f>
        <v>59.619</v>
      </c>
      <c r="Y33" s="12">
        <f>IF('Input Data'!Y16&gt;0,'Input Data'!Y16-Y54,"")</f>
        <v>-166.52499999999998</v>
      </c>
      <c r="Z33" s="12">
        <f>IF('Input Data'!Z16&gt;0,'Input Data'!Z16-Z54,"")</f>
        <v>394.38</v>
      </c>
      <c r="AA33" s="12">
        <f>IF('Input Data'!AA16&gt;0,'Input Data'!AA16-AA54,"")</f>
        <v>504.614</v>
      </c>
      <c r="AB33" s="12">
        <f>IF('Input Data'!AB16&gt;0,'Input Data'!AB16-AB54,"")</f>
        <v>562.36</v>
      </c>
      <c r="AC33" s="12">
        <f>IF('Input Data'!AC16&gt;0,'Input Data'!AC16-AC54,"")</f>
        <v>603.623</v>
      </c>
      <c r="AD33" s="12">
        <f>IF('Input Data'!AD16&gt;0,'Input Data'!AD16-AD54,"")</f>
        <v>63.523</v>
      </c>
      <c r="AE33" s="12">
        <f>IF('Input Data'!AE16&gt;0,'Input Data'!AE16-AE54,"")</f>
        <v>51.05200000000001</v>
      </c>
      <c r="AF33" s="12">
        <f>IF('Input Data'!AF16&gt;0,'Input Data'!AF16-AF54,"")</f>
        <v>-5.457999999999998</v>
      </c>
      <c r="AG33" s="12">
        <f>IF('Input Data'!AG16&gt;0,'Input Data'!AG16-AG54,"")</f>
        <v>106.36600000000001</v>
      </c>
      <c r="AH33" s="12">
        <f>IF('Input Data'!AH16&gt;0,'Input Data'!AH16-AH54,"")</f>
        <v>23.738</v>
      </c>
      <c r="AI33" s="12">
        <f>IF('Input Data'!AI16&gt;0,'Input Data'!AI16-AI54,"")</f>
        <v>68.522</v>
      </c>
      <c r="AJ33" s="12">
        <f>IF('Input Data'!AJ16&gt;0,'Input Data'!AJ16-AJ54,"")</f>
        <v>51.358</v>
      </c>
      <c r="AK33" s="12">
        <f>IF('Input Data'!AK16&gt;0,'Input Data'!AK16-AK54,"")</f>
        <v>70.892</v>
      </c>
      <c r="AL33" s="12">
        <f>IF('Input Data'!AL16&gt;0,'Input Data'!AL16-AL54,"")</f>
        <v>38.999</v>
      </c>
      <c r="AM33" s="12">
        <f>IF('Input Data'!AM16&gt;0,'Input Data'!AM16-AM54,"")</f>
        <v>79.305</v>
      </c>
      <c r="AN33" s="12">
        <f>IF('Input Data'!AN16&gt;0,'Input Data'!AN16-AN54,"")</f>
        <v>130.836</v>
      </c>
      <c r="AO33" s="12">
        <f>IF('Input Data'!AO16&gt;0,'Input Data'!AO16-AO54,"")</f>
        <v>169.262</v>
      </c>
      <c r="AP33" s="12">
        <f>IF('Input Data'!AP16&gt;0,'Input Data'!AP16-AP54,"")</f>
        <v>98.104</v>
      </c>
      <c r="AQ33" s="12">
        <f>IF('Input Data'!AQ16&gt;0,'Input Data'!AQ16-AQ54,"")</f>
        <v>76.023</v>
      </c>
      <c r="AR33" s="12">
        <f>IF('Input Data'!AR16&gt;0,'Input Data'!AR16-AR54,"")</f>
        <v>-636.448</v>
      </c>
      <c r="AS33" s="12">
        <f>IF('Input Data'!AS16&gt;0,'Input Data'!AS16-AS54,"")</f>
        <v>-89.20000000000005</v>
      </c>
      <c r="AT33" s="12">
        <f>IF('Input Data'!AT16&gt;0,'Input Data'!AT16-AT54,"")</f>
        <v>138.44</v>
      </c>
      <c r="AU33" s="12">
        <f>IF('Input Data'!AU16&gt;0,'Input Data'!AU16-AU54,"")</f>
        <v>205.64</v>
      </c>
      <c r="AV33" s="12">
        <f>IF('Input Data'!AV16&gt;0,'Input Data'!AV16-AV54,"")</f>
        <v>215.6508</v>
      </c>
      <c r="AW33" s="12">
        <f>IF('Input Data'!AW16&gt;0,'Input Data'!AW16-AW54,"")</f>
        <v>393.60665</v>
      </c>
      <c r="AX33" s="12">
        <f>IF('Input Data'!AX16&gt;0,'Input Data'!AX16-AX54,"")</f>
        <v>494.88</v>
      </c>
      <c r="AY33" s="12">
        <f>IF('Input Data'!AY16&gt;0,'Input Data'!AY16-AY54,"")</f>
        <v>-1372</v>
      </c>
      <c r="AZ33" s="12">
        <f>IF('Input Data'!AZ16&gt;0,'Input Data'!AZ16-AZ54,"")</f>
        <v>1291</v>
      </c>
      <c r="BA33" s="12">
        <f>IF('Input Data'!BA16&gt;0,'Input Data'!BA16-BA54,"")</f>
        <v>925</v>
      </c>
      <c r="BB33" s="12">
        <f>IF('Input Data'!BB16&gt;0,'Input Data'!BB16-BB54,"")</f>
        <v>1487</v>
      </c>
      <c r="BC33" s="12">
        <f>IF('Input Data'!BC16&gt;0,'Input Data'!BC16-BC54,"")</f>
        <v>6</v>
      </c>
      <c r="BD33" s="12">
        <f>IF('Input Data'!BD16&gt;0,'Input Data'!BD16-BD54,"")</f>
        <v>21.283</v>
      </c>
      <c r="BE33" s="12">
        <f>IF('Input Data'!BE16&gt;0,'Input Data'!BE16-BE54,"")</f>
        <v>40.55</v>
      </c>
      <c r="BF33" s="12">
        <f>IF('Input Data'!BF16&gt;0,'Input Data'!BF16-BF54,"")</f>
        <v>25.357</v>
      </c>
      <c r="BG33" s="12">
        <f>IF('Input Data'!BG16&gt;0,'Input Data'!BG16-BG54,"")</f>
        <v>-214.91400000000002</v>
      </c>
      <c r="BH33" s="12">
        <f>IF('Input Data'!BH16&gt;0,'Input Data'!BH16-BH54,"")</f>
        <v>-207.662</v>
      </c>
      <c r="BI33" s="12">
        <f>IF('Input Data'!BI16&gt;0,'Input Data'!BI16-BI54,"")</f>
        <v>-376.93800000000005</v>
      </c>
      <c r="BJ33" s="12">
        <f>IF('Input Data'!BJ16&gt;0,'Input Data'!BJ16-BJ54,"")</f>
        <v>-117.44100000000003</v>
      </c>
      <c r="BK33" s="12">
        <f>IF('Input Data'!BK16&gt;0,'Input Data'!BK16-BK54,"")</f>
        <v>-162.42</v>
      </c>
      <c r="BL33" s="12">
        <f>IF('Input Data'!BL16&gt;0,'Input Data'!BL16-BL54,"")</f>
        <v>-161.819</v>
      </c>
      <c r="BM33" s="12">
        <f>IF('Input Data'!BM16&gt;0,'Input Data'!BM16-BM54,"")</f>
        <v>-100.80799999999999</v>
      </c>
      <c r="BN33" s="12">
        <f>IF('Input Data'!BN16&gt;0,'Input Data'!BN16-BN54,"")</f>
        <v>-31.885999999999996</v>
      </c>
      <c r="BO33" s="12">
        <f>IF('Input Data'!BQ16&gt;0,'Input Data'!BQ16-BO54,"")</f>
        <v>-257</v>
      </c>
      <c r="BP33" s="12">
        <f>IF('Input Data'!BR16&gt;0,'Input Data'!BR16-BP54,"")</f>
        <v>742</v>
      </c>
      <c r="BQ33" s="12">
        <f>IF('Input Data'!BS16&gt;0,'Input Data'!BS16-BQ54,"")</f>
        <v>-2621</v>
      </c>
      <c r="BR33" s="12">
        <f>IF('Input Data'!BT16&gt;0,'Input Data'!BT16-BR54,"")</f>
        <v>1348</v>
      </c>
      <c r="BS33" s="12">
        <f>IF('Input Data'!BU16&gt;0,'Input Data'!BU16-BS54,"")</f>
        <v>272.99</v>
      </c>
      <c r="BT33" s="12">
        <f>IF('Input Data'!BV16&gt;0,'Input Data'!BV16-BT54,"")</f>
        <v>-1360.77</v>
      </c>
      <c r="BU33" s="12">
        <f>IF('Input Data'!BW16&gt;0,'Input Data'!BW16-BU54,"")</f>
        <v>-1203.8999999999999</v>
      </c>
      <c r="BV33" s="12">
        <f>IF('Input Data'!BX16&gt;0,'Input Data'!BX16-BV54,"")</f>
        <v>-958.5</v>
      </c>
      <c r="BW33" s="12">
        <f>IF('Input Data'!BY16&gt;0,'Input Data'!BY16-BW54,"")</f>
        <v>-672.5</v>
      </c>
      <c r="BX33" s="12">
        <f>IF('Input Data'!BZ16&gt;0,'Input Data'!BZ16-BX54,"")</f>
        <v>-463.9</v>
      </c>
      <c r="BY33" s="12">
        <f>IF('Input Data'!CA16&gt;0,'Input Data'!CA16-BY54,"")</f>
        <v>39.800000000000004</v>
      </c>
      <c r="BZ33" s="12">
        <f>IF('Input Data'!CB16&gt;0,'Input Data'!CB16-BZ54,"")</f>
        <v>339.4</v>
      </c>
      <c r="CA33" s="12">
        <f>IF('Input Data'!CC16&gt;0,'Input Data'!CC16-CA54,"")</f>
        <v>-854.3000000000002</v>
      </c>
      <c r="CB33" s="12">
        <f>IF('Input Data'!CD16&gt;0,'Input Data'!CD16-CB54,"")</f>
        <v>-80.19999999999982</v>
      </c>
      <c r="CC33" s="12">
        <f>IF('Input Data'!CE16&gt;0,'Input Data'!CE16-CC54,"")</f>
        <v>-1247.9</v>
      </c>
      <c r="CD33" s="12">
        <f>IF('Input Data'!CF16&gt;0,'Input Data'!CF16-CD54,"")</f>
        <v>-634.18</v>
      </c>
      <c r="CE33" s="12">
        <f>IF('Input Data'!CG16&gt;0,'Input Data'!CG16-CE54,"")</f>
        <v>-849.4719999999999</v>
      </c>
      <c r="CF33" s="12">
        <f>IF('Input Data'!CH16&gt;0,'Input Data'!CH16-CF54,"")</f>
        <v>-970.557</v>
      </c>
      <c r="CG33" s="12">
        <f>IF('Input Data'!CI16&gt;0,'Input Data'!CI16-CG54,"")</f>
        <v>-1023.146</v>
      </c>
      <c r="CH33" s="12">
        <f>IF('Input Data'!CJ16&gt;0,'Input Data'!CJ16-CH54,"")</f>
        <v>-1055.182</v>
      </c>
      <c r="CI33" s="12">
        <f>IF('Input Data'!CK16&gt;0,'Input Data'!CK16-CI54,"")</f>
        <v>-1051.3609999999999</v>
      </c>
      <c r="CJ33" s="12"/>
      <c r="CK33" s="12"/>
      <c r="CL33" s="12"/>
      <c r="CM33" s="12"/>
      <c r="CN33" s="12"/>
      <c r="CO33" s="12"/>
      <c r="CP33" s="12"/>
      <c r="CQ33" s="12"/>
      <c r="CR33" s="12"/>
      <c r="CS33" s="12"/>
      <c r="CT33" s="12"/>
      <c r="CU33" s="12"/>
      <c r="CV33" s="12"/>
      <c r="CW33" s="12"/>
      <c r="CX33" s="12"/>
      <c r="CY33" s="12"/>
      <c r="CZ33" s="12"/>
      <c r="DA33" s="12"/>
      <c r="DB33" s="12"/>
      <c r="DC33" s="12"/>
      <c r="DD33" s="12"/>
      <c r="DE33" s="12"/>
      <c r="DF33" s="12"/>
      <c r="DG33" s="12"/>
      <c r="DH33" s="12"/>
      <c r="DI33" s="12"/>
      <c r="DJ33" s="12"/>
      <c r="DK33" s="12"/>
      <c r="DL33" s="12"/>
      <c r="DM33" s="12"/>
      <c r="DN33" s="12"/>
      <c r="DO33" s="12"/>
      <c r="DP33" s="12"/>
      <c r="DQ33" s="12"/>
      <c r="DR33" s="12"/>
      <c r="DS33" s="12"/>
      <c r="DT33" s="12"/>
      <c r="DU33" s="12"/>
      <c r="DV33" s="12"/>
      <c r="DW33" s="12"/>
      <c r="DX33" s="12"/>
      <c r="DY33" s="12"/>
      <c r="DZ33" s="12"/>
      <c r="EA33" s="12"/>
      <c r="EB33" s="12"/>
      <c r="EC33" s="12"/>
      <c r="ED33" s="12"/>
      <c r="EE33" s="12"/>
      <c r="EF33" s="12"/>
      <c r="EG33" s="12"/>
      <c r="EH33" s="12"/>
      <c r="EI33" s="12"/>
      <c r="EJ33" s="12"/>
      <c r="EK33" s="12"/>
      <c r="EL33" s="12"/>
      <c r="EM33" s="12"/>
      <c r="EN33" s="12"/>
      <c r="EO33" s="12"/>
      <c r="EP33" s="12"/>
      <c r="EQ33" s="12"/>
      <c r="ER33" s="12"/>
      <c r="ES33" s="12"/>
      <c r="ET33" s="12"/>
      <c r="EU33" s="12"/>
      <c r="EV33" s="12"/>
      <c r="EW33" s="12"/>
      <c r="EX33" s="12"/>
      <c r="EY33" s="12"/>
      <c r="EZ33" s="12"/>
      <c r="FA33" s="12"/>
      <c r="FB33" s="12"/>
      <c r="FC33" s="12"/>
      <c r="FD33" s="12"/>
      <c r="FE33" s="12"/>
      <c r="FF33" s="12"/>
      <c r="FG33" s="12"/>
    </row>
    <row r="34" spans="1:163" s="4" customFormat="1" ht="12" customHeight="1">
      <c r="A34" s="24" t="s">
        <v>457</v>
      </c>
      <c r="B34" s="126" t="s">
        <v>125</v>
      </c>
      <c r="C34" s="29" t="s">
        <v>191</v>
      </c>
      <c r="D34" s="29"/>
      <c r="E34" s="12">
        <f>IF('Input Data'!E16=0,"",('Input Data'!E16-E54)/'Input Data'!E13)</f>
        <v>-4.33634978944539</v>
      </c>
      <c r="F34" s="12">
        <f>IF('Input Data'!F16=0,"",('Input Data'!F16-F54)/'Input Data'!F13)</f>
        <v>-3.5223252618924947</v>
      </c>
      <c r="G34" s="12">
        <f>IF('Input Data'!G16=0,"",('Input Data'!G16-G54)/'Input Data'!G13)</f>
        <v>-4.9159755565255345</v>
      </c>
      <c r="H34" s="12">
        <f>IF('Input Data'!H16=0,"",('Input Data'!H16-H54)/'Input Data'!H13)</f>
        <v>-3.1297078714355435</v>
      </c>
      <c r="I34" s="12">
        <f>IF('Input Data'!I16=0,"",('Input Data'!I16-I54)/'Input Data'!I13)</f>
        <v>-2.1310170001288977</v>
      </c>
      <c r="J34" s="12">
        <f>IF('Input Data'!J16=0,"",('Input Data'!J16-J54)/'Input Data'!J13)</f>
        <v>-1.4923378994032919</v>
      </c>
      <c r="K34" s="12">
        <f>IF('Input Data'!K16=0,"",('Input Data'!K16-K54)/'Input Data'!K13)</f>
        <v>0.8171606118546846</v>
      </c>
      <c r="L34" s="12">
        <f>IF('Input Data'!L16=0,"",('Input Data'!L16-L54)/'Input Data'!L13)</f>
        <v>1.4380419861385474</v>
      </c>
      <c r="M34" s="12">
        <f>IF('Input Data'!M16=0,"",('Input Data'!M16-M54)/'Input Data'!M13)</f>
        <v>2.047495077155011</v>
      </c>
      <c r="N34" s="12">
        <f>IF('Input Data'!N16=0,"",('Input Data'!N16-N54)/'Input Data'!N13)</f>
        <v>2.8441858938593327</v>
      </c>
      <c r="O34" s="12">
        <f>IF('Input Data'!O16=0,"",('Input Data'!O16-O54)/'Input Data'!O13)</f>
        <v>2.7766809504242733</v>
      </c>
      <c r="P34" s="12">
        <f>IF('Input Data'!P16=0,"",('Input Data'!P16-P54)/'Input Data'!P13)</f>
        <v>0.46413502109704635</v>
      </c>
      <c r="Q34" s="12">
        <f>IF('Input Data'!Q16=0,"",('Input Data'!Q16-Q54)/'Input Data'!Q13)</f>
        <v>1.0614587332053742</v>
      </c>
      <c r="R34" s="12">
        <f>IF('Input Data'!R16=0,"",('Input Data'!R16-R54)/'Input Data'!R13)</f>
        <v>1.1679503477155464</v>
      </c>
      <c r="S34" s="12">
        <f>IF('Input Data'!S16=0,"",('Input Data'!S16-S54)/'Input Data'!S13)</f>
        <v>1.4498671263377148</v>
      </c>
      <c r="T34" s="12">
        <f>IF('Input Data'!T16=0,"",('Input Data'!T16-T54)/'Input Data'!T13)</f>
        <v>0.6630369705133962</v>
      </c>
      <c r="U34" s="12">
        <f>IF('Input Data'!U16=0,"",('Input Data'!U16-U54)/'Input Data'!U13)</f>
        <v>0.830987996306556</v>
      </c>
      <c r="V34" s="12">
        <f>IF('Input Data'!V16=0,"",('Input Data'!V16-V54)/'Input Data'!V13)</f>
        <v>0.3494930875576037</v>
      </c>
      <c r="W34" s="12">
        <f>IF('Input Data'!W16=0,"",('Input Data'!W16-W54)/'Input Data'!W13)</f>
        <v>0.5695119245277245</v>
      </c>
      <c r="X34" s="12">
        <f>IF('Input Data'!X16=0,"",('Input Data'!X16-X54)/'Input Data'!X13)</f>
        <v>0.23179655059796891</v>
      </c>
      <c r="Y34" s="12">
        <f>IF('Input Data'!Y16=0,"",('Input Data'!Y16-Y54)/'Input Data'!Y13)</f>
        <v>-0.6552284495648204</v>
      </c>
      <c r="Z34" s="12">
        <f>IF('Input Data'!Z16=0,"",('Input Data'!Z16-Z54)/'Input Data'!Z13)</f>
        <v>4.424474959612278</v>
      </c>
      <c r="AA34" s="12">
        <f>IF('Input Data'!AA16=0,"",('Input Data'!AA16-AA54)/'Input Data'!AA13)</f>
        <v>5.715026728277611</v>
      </c>
      <c r="AB34" s="12">
        <f>IF('Input Data'!AB16=0,"",('Input Data'!AB16-AB54)/'Input Data'!AB13)</f>
        <v>6.525790542500726</v>
      </c>
      <c r="AC34" s="12">
        <f>IF('Input Data'!AC16=0,"",('Input Data'!AC16-AC54)/'Input Data'!AC13)</f>
        <v>6.9741080506516315</v>
      </c>
      <c r="AD34" s="12">
        <f>IF('Input Data'!AD16=0,"",('Input Data'!AD16-AD54)/'Input Data'!AD13)</f>
        <v>0.9211571925754062</v>
      </c>
      <c r="AE34" s="12">
        <f>IF('Input Data'!AE16=0,"",('Input Data'!AE16-AE54)/'Input Data'!AE13)</f>
        <v>0.6991509175568339</v>
      </c>
      <c r="AF34" s="12">
        <f>IF('Input Data'!AF16=0,"",('Input Data'!AF16-AF54)/'Input Data'!AF13)</f>
        <v>-0.07289969280085479</v>
      </c>
      <c r="AG34" s="12">
        <f>IF('Input Data'!AG16=0,"",('Input Data'!AG16-AG54)/'Input Data'!AG13)</f>
        <v>1.4153260681542987</v>
      </c>
      <c r="AH34" s="12">
        <f>IF('Input Data'!AH16=0,"",('Input Data'!AH16-AH54)/'Input Data'!AH13)</f>
        <v>0.3128484257416609</v>
      </c>
      <c r="AI34" s="12">
        <f>IF('Input Data'!AI16=0,"",('Input Data'!AI16-AI54)/'Input Data'!AI13)</f>
        <v>0.9030668054878291</v>
      </c>
      <c r="AJ34" s="12">
        <f>IF('Input Data'!AJ16=0,"",('Input Data'!AJ16-AJ54)/'Input Data'!AJ13)</f>
        <v>0.676858600102798</v>
      </c>
      <c r="AK34" s="12">
        <f>IF('Input Data'!AK16=0,"",('Input Data'!AK16-AK54)/'Input Data'!AK13)</f>
        <v>0.9341169029673747</v>
      </c>
      <c r="AL34" s="12">
        <f>IF('Input Data'!AL16=0,"",('Input Data'!AL16-AL54)/'Input Data'!AL13)</f>
        <v>0.5132392809201695</v>
      </c>
      <c r="AM34" s="12">
        <f>IF('Input Data'!AM16=0,"",('Input Data'!AM16-AM54)/'Input Data'!AM13)</f>
        <v>1.5210011507479864</v>
      </c>
      <c r="AN34" s="12">
        <f>IF('Input Data'!AN16=0,"",('Input Data'!AN16-AN54)/'Input Data'!AN13)</f>
        <v>2.5021227768215724</v>
      </c>
      <c r="AO34" s="12">
        <f>IF('Input Data'!AO16=0,"",('Input Data'!AO16-AO54)/'Input Data'!AO13)</f>
        <v>3.241076899509804</v>
      </c>
      <c r="AP34" s="12">
        <f>IF('Input Data'!AP16=0,"",('Input Data'!AP16-AP54)/'Input Data'!AP13)</f>
        <v>1.9382013592539908</v>
      </c>
      <c r="AQ34" s="12">
        <f>IF('Input Data'!AQ16=0,"",('Input Data'!AQ16-AQ54)/'Input Data'!AQ13)</f>
        <v>1.51561004784689</v>
      </c>
      <c r="AR34" s="12">
        <f>IF('Input Data'!AR16=0,"",('Input Data'!AR16-AR54)/'Input Data'!AR13)</f>
        <v>-3.2482277466736753</v>
      </c>
      <c r="AS34" s="12">
        <f>IF('Input Data'!AS16=0,"",('Input Data'!AS16-AS54)/'Input Data'!AS13)</f>
        <v>-0.4521331866772775</v>
      </c>
      <c r="AT34" s="12">
        <f>IF('Input Data'!AT16=0,"",('Input Data'!AT16-AT54)/'Input Data'!AT13)</f>
        <v>1.833156779661017</v>
      </c>
      <c r="AU34" s="12">
        <f>IF('Input Data'!AU16=0,"",('Input Data'!AU16-AU54)/'Input Data'!AU13)</f>
        <v>2.710425728219322</v>
      </c>
      <c r="AV34" s="12">
        <f>IF('Input Data'!AV16=0,"",('Input Data'!AV16-AV54)/'Input Data'!AV13)</f>
        <v>2.8152110910942274</v>
      </c>
      <c r="AW34" s="12">
        <f>IF('Input Data'!AW16=0,"",('Input Data'!AW16-AW54)/'Input Data'!AW13)</f>
        <v>5.067026905252317</v>
      </c>
      <c r="AX34" s="12">
        <f>IF('Input Data'!AX16=0,"",('Input Data'!AX16-AX54)/'Input Data'!AX13)</f>
        <v>6.315467075038285</v>
      </c>
      <c r="AY34" s="12">
        <f>IF('Input Data'!AY16=0,"",('Input Data'!AY16-AY54)/'Input Data'!AY13)</f>
        <v>-0.5833333333333334</v>
      </c>
      <c r="AZ34" s="12">
        <f>IF('Input Data'!AZ16=0,"",('Input Data'!AZ16-AZ54)/'Input Data'!AZ13)</f>
        <v>0.5486612834679133</v>
      </c>
      <c r="BA34" s="12">
        <f>IF('Input Data'!BA16=0,"",('Input Data'!BA16-BA54)/'Input Data'!BA13)</f>
        <v>0.3946245733788396</v>
      </c>
      <c r="BB34" s="12">
        <f>IF('Input Data'!BB16=0,"",('Input Data'!BB16-BB54)/'Input Data'!BB13)</f>
        <v>0.6496286588029707</v>
      </c>
      <c r="BC34" s="12">
        <f>IF('Input Data'!BC16=0,"",('Input Data'!BC16-BC54)/'Input Data'!BC13)</f>
        <v>0.002707581227436823</v>
      </c>
      <c r="BD34" s="12">
        <f>IF('Input Data'!BD16=0,"",('Input Data'!BD16-BD54)/'Input Data'!BD13)</f>
        <v>0.37309795946988294</v>
      </c>
      <c r="BE34" s="12">
        <f>IF('Input Data'!BE16=0,"",('Input Data'!BE16-BE54)/'Input Data'!BE13)</f>
        <v>0.7069756089056262</v>
      </c>
      <c r="BF34" s="12">
        <f>IF('Input Data'!BF16=0,"",('Input Data'!BF16-BF54)/'Input Data'!BF13)</f>
        <v>0.4399278266451534</v>
      </c>
      <c r="BG34" s="12">
        <f>IF('Input Data'!BG16=0,"",('Input Data'!BG16-BG54)/'Input Data'!BG13)</f>
        <v>-2.0003350738558625</v>
      </c>
      <c r="BH34" s="12">
        <f>IF('Input Data'!BH16=0,"",('Input Data'!BH16-BH54)/'Input Data'!BH13)</f>
        <v>-1.9418189298872288</v>
      </c>
      <c r="BI34" s="12">
        <f>IF('Input Data'!BI16=0,"",('Input Data'!BI16-BI54)/'Input Data'!BI13)</f>
        <v>-3.7074288636877775</v>
      </c>
      <c r="BJ34" s="12">
        <f>IF('Input Data'!BJ16=0,"",('Input Data'!BJ16-BJ54)/'Input Data'!BJ13)</f>
        <v>-1.1781683570590187</v>
      </c>
      <c r="BK34" s="12">
        <f>IF('Input Data'!BK16=0,"",('Input Data'!BK16-BK54)/'Input Data'!BK13)</f>
        <v>-3.076952222180123</v>
      </c>
      <c r="BL34" s="12">
        <f>IF('Input Data'!BL16=0,"",('Input Data'!BL16-BL54)/'Input Data'!BL13)</f>
        <v>-3.0138381881844594</v>
      </c>
      <c r="BM34" s="12">
        <f>IF('Input Data'!BM16=0,"",('Input Data'!BM16-BM54)/'Input Data'!BM13)</f>
        <v>-1.8486704566293781</v>
      </c>
      <c r="BN34" s="12">
        <f>IF('Input Data'!BN16=0,"",('Input Data'!BN16-BN54)/'Input Data'!BN13)</f>
        <v>-0.5723465742851501</v>
      </c>
      <c r="BO34" s="12">
        <f>IF('Input Data'!BQ16=0,"",('Input Data'!BQ16-BO54)/'Input Data'!BQ13)</f>
        <v>-0.04040245244458419</v>
      </c>
      <c r="BP34" s="12">
        <f>IF('Input Data'!BR16=0,"",('Input Data'!BR16-BP54)/'Input Data'!BR13)</f>
        <v>0.11889120333279923</v>
      </c>
      <c r="BQ34" s="12">
        <f>IF('Input Data'!BS16=0,"",('Input Data'!BS16-BQ54)/'Input Data'!BS13)</f>
        <v>-0.36475729236250276</v>
      </c>
      <c r="BR34" s="12">
        <f>IF('Input Data'!BT16=0,"",('Input Data'!BT16-BR54)/'Input Data'!BT13)</f>
        <v>0.17704461576852862</v>
      </c>
      <c r="BS34" s="12">
        <f>IF('Input Data'!BU16=0,"",('Input Data'!BU16-BS54)/'Input Data'!BU13)</f>
        <v>1.390960970141649</v>
      </c>
      <c r="BT34" s="12">
        <f>IF('Input Data'!BV16=0,"",('Input Data'!BV16-BT54)/'Input Data'!BV13)</f>
        <v>-7.065264797507789</v>
      </c>
      <c r="BU34" s="12">
        <f>IF('Input Data'!BW16=0,"",('Input Data'!BW16-BU54)/'Input Data'!BW13)</f>
        <v>-3.0309667673716008</v>
      </c>
      <c r="BV34" s="12">
        <f>IF('Input Data'!BX16=0,"",('Input Data'!BX16-BV54)/'Input Data'!BX13)</f>
        <v>-2.3831427150671307</v>
      </c>
      <c r="BW34" s="12">
        <f>IF('Input Data'!BY16=0,"",('Input Data'!BY16-BW54)/'Input Data'!BY13)</f>
        <v>-1.6564039408866995</v>
      </c>
      <c r="BX34" s="12">
        <f>IF('Input Data'!BZ16=0,"",('Input Data'!BZ16-BX54)/'Input Data'!BZ13)</f>
        <v>-1.138125613346418</v>
      </c>
      <c r="BY34" s="12">
        <f>IF('Input Data'!CA16=0,"",('Input Data'!CA16-BY54)/'Input Data'!CA13)</f>
        <v>0.09783677482792527</v>
      </c>
      <c r="BZ34" s="12">
        <f>IF('Input Data'!CB16=0,"",('Input Data'!CB16-BZ54)/'Input Data'!CB13)</f>
        <v>0.827199610041433</v>
      </c>
      <c r="CA34" s="12">
        <f>IF('Input Data'!CC16=0,"",('Input Data'!CC16-CA54)/'Input Data'!CC13)</f>
        <v>-1.470648992941987</v>
      </c>
      <c r="CB34" s="12">
        <f>IF('Input Data'!CD16=0,"",('Input Data'!CD16-CB54)/'Input Data'!CD13)</f>
        <v>-0.14940387481371056</v>
      </c>
      <c r="CC34" s="12">
        <f>IF('Input Data'!CE16=0,"",('Input Data'!CE16-CC54)/'Input Data'!CE13)</f>
        <v>-2.0367227027909256</v>
      </c>
      <c r="CD34" s="12">
        <f>IF('Input Data'!CF16=0,"",('Input Data'!CF16-CD54)/'Input Data'!CF13)</f>
        <v>-8.475509522218509</v>
      </c>
      <c r="CE34" s="12">
        <f>IF('Input Data'!CG16=0,"",('Input Data'!CG16-CE54)/'Input Data'!CG13)</f>
        <v>-10.979771737304016</v>
      </c>
      <c r="CF34" s="12">
        <f>IF('Input Data'!CH16=0,"",('Input Data'!CH16-CF54)/'Input Data'!CH13)</f>
        <v>-12.858465818759935</v>
      </c>
      <c r="CG34" s="12">
        <f>IF('Input Data'!CI16=0,"",('Input Data'!CI16-CG54)/'Input Data'!CI13)</f>
        <v>-13.544247494737958</v>
      </c>
      <c r="CH34" s="12">
        <f>IF('Input Data'!CJ16=0,"",('Input Data'!CJ16-CH54)/'Input Data'!CJ13)</f>
        <v>-13.000455861516663</v>
      </c>
      <c r="CI34" s="12">
        <f>IF('Input Data'!CK16=0,"",('Input Data'!CK16-CI54)/'Input Data'!CK13)</f>
        <v>-6.237606198680526</v>
      </c>
      <c r="CJ34" s="12"/>
      <c r="CK34" s="12"/>
      <c r="CL34" s="12"/>
      <c r="CM34" s="12"/>
      <c r="CN34" s="12"/>
      <c r="CO34" s="12"/>
      <c r="CP34" s="12"/>
      <c r="CQ34" s="12"/>
      <c r="CR34" s="12"/>
      <c r="CS34" s="12"/>
      <c r="CT34" s="12"/>
      <c r="CU34" s="12"/>
      <c r="CV34" s="12"/>
      <c r="CW34" s="12"/>
      <c r="CX34" s="12"/>
      <c r="CY34" s="12"/>
      <c r="CZ34" s="12"/>
      <c r="DA34" s="12"/>
      <c r="DB34" s="12"/>
      <c r="DC34" s="12"/>
      <c r="DD34" s="12"/>
      <c r="DE34" s="12"/>
      <c r="DF34" s="12"/>
      <c r="DG34" s="12"/>
      <c r="DH34" s="12"/>
      <c r="DI34" s="12"/>
      <c r="DJ34" s="12"/>
      <c r="DK34" s="12"/>
      <c r="DL34" s="12"/>
      <c r="DM34" s="12"/>
      <c r="DN34" s="12"/>
      <c r="DO34" s="12"/>
      <c r="DP34" s="12"/>
      <c r="DQ34" s="12"/>
      <c r="DR34" s="12"/>
      <c r="DS34" s="12"/>
      <c r="DT34" s="12"/>
      <c r="DU34" s="12"/>
      <c r="DV34" s="12"/>
      <c r="DW34" s="12"/>
      <c r="DX34" s="12"/>
      <c r="DY34" s="12"/>
      <c r="DZ34" s="12"/>
      <c r="EA34" s="12"/>
      <c r="EB34" s="12"/>
      <c r="EC34" s="12"/>
      <c r="ED34" s="12"/>
      <c r="EE34" s="12"/>
      <c r="EF34" s="12"/>
      <c r="EG34" s="12"/>
      <c r="EH34" s="12"/>
      <c r="EI34" s="12"/>
      <c r="EJ34" s="12"/>
      <c r="EK34" s="12"/>
      <c r="EL34" s="12"/>
      <c r="EM34" s="12"/>
      <c r="EN34" s="12"/>
      <c r="EO34" s="12"/>
      <c r="EP34" s="12"/>
      <c r="EQ34" s="12"/>
      <c r="ER34" s="12"/>
      <c r="ES34" s="12"/>
      <c r="ET34" s="12"/>
      <c r="EU34" s="12"/>
      <c r="EV34" s="12"/>
      <c r="EW34" s="12"/>
      <c r="EX34" s="12"/>
      <c r="EY34" s="12"/>
      <c r="EZ34" s="12"/>
      <c r="FA34" s="12"/>
      <c r="FB34" s="12"/>
      <c r="FC34" s="12"/>
      <c r="FD34" s="12"/>
      <c r="FE34" s="12"/>
      <c r="FF34" s="12"/>
      <c r="FG34" s="12"/>
    </row>
    <row r="35" spans="1:163" s="4" customFormat="1" ht="12" customHeight="1">
      <c r="A35" s="24" t="s">
        <v>453</v>
      </c>
      <c r="B35" s="126" t="s">
        <v>126</v>
      </c>
      <c r="C35" s="44" t="s">
        <v>437</v>
      </c>
      <c r="D35" s="44"/>
      <c r="E35" s="45">
        <f>IF('Output Results'!E54=0,"No Debt",('Input Data'!E16/'Output Results'!E54))</f>
        <v>0.08423841059602649</v>
      </c>
      <c r="F35" s="45">
        <f>IF('Output Results'!F54=0,"No Debt",('Input Data'!F16/'Output Results'!F54))</f>
        <v>0.37148942038089694</v>
      </c>
      <c r="G35" s="45">
        <f>IF('Output Results'!G54=0,"No Debt",('Input Data'!G16/'Output Results'!G54))</f>
        <v>0.047649247420936916</v>
      </c>
      <c r="H35" s="45">
        <f>IF('Output Results'!H54=0,"No Debt",('Input Data'!H16/'Output Results'!H54))</f>
        <v>0.10232690215652396</v>
      </c>
      <c r="I35" s="45">
        <f>IF('Output Results'!I54=0,"No Debt",('Input Data'!I16/'Output Results'!I54))</f>
        <v>0.2053449118393963</v>
      </c>
      <c r="J35" s="45">
        <f>IF('Output Results'!J54=0,"No Debt",('Input Data'!J16/'Output Results'!J54))</f>
        <v>0.2436649446666589</v>
      </c>
      <c r="K35" s="45" t="str">
        <f>IF('Output Results'!K54=0,"No Debt",('Input Data'!K16/'Output Results'!K54))</f>
        <v>No Debt</v>
      </c>
      <c r="L35" s="45" t="str">
        <f>IF('Output Results'!L54=0,"No Debt",('Input Data'!L16/'Output Results'!L54))</f>
        <v>No Debt</v>
      </c>
      <c r="M35" s="45" t="str">
        <f>IF('Output Results'!M54=0,"No Debt",('Input Data'!M16/'Output Results'!M54))</f>
        <v>No Debt</v>
      </c>
      <c r="N35" s="45" t="str">
        <f>IF('Output Results'!N54=0,"No Debt",('Input Data'!N16/'Output Results'!N54))</f>
        <v>No Debt</v>
      </c>
      <c r="O35" s="45" t="str">
        <f>IF('Output Results'!O54=0,"No Debt",('Input Data'!O16/'Output Results'!O54))</f>
        <v>No Debt</v>
      </c>
      <c r="P35" s="45">
        <f>IF('Output Results'!P54=0,"No Debt",('Input Data'!P16/'Output Results'!P54))</f>
        <v>14.348314606741573</v>
      </c>
      <c r="Q35" s="45">
        <f>IF('Output Results'!Q54=0,"No Debt",('Input Data'!Q16/'Output Results'!Q54))</f>
        <v>52.01660516605166</v>
      </c>
      <c r="R35" s="45">
        <f>IF('Output Results'!R54=0,"No Debt",('Input Data'!R16/'Output Results'!R54))</f>
        <v>12.739195791055995</v>
      </c>
      <c r="S35" s="45">
        <f>IF('Output Results'!S54=0,"No Debt",('Input Data'!S16/'Output Results'!S54))</f>
        <v>20.234397332062887</v>
      </c>
      <c r="T35" s="45">
        <f>IF('Output Results'!T54=0,"No Debt",('Input Data'!T16/'Output Results'!T54))</f>
        <v>3.5115520907158047</v>
      </c>
      <c r="U35" s="45">
        <f>IF('Output Results'!U54=0,"No Debt",('Input Data'!U16/'Output Results'!U54))</f>
        <v>4.586641160529253</v>
      </c>
      <c r="V35" s="45">
        <f>IF('Output Results'!V54=0,"No Debt",('Input Data'!V16/'Output Results'!V54))</f>
        <v>2.047861169448436</v>
      </c>
      <c r="W35" s="45">
        <f>IF('Output Results'!W54=0,"No Debt",('Input Data'!W16/'Output Results'!W54))</f>
        <v>2.304477742726954</v>
      </c>
      <c r="X35" s="45">
        <f>IF('Output Results'!X54=0,"No Debt",('Input Data'!X16/'Output Results'!X54))</f>
        <v>1.5437010961752422</v>
      </c>
      <c r="Y35" s="45">
        <f>IF('Output Results'!Y54=0,"No Debt",('Input Data'!Y16/'Output Results'!Y54))</f>
        <v>0.40988968542805815</v>
      </c>
      <c r="Z35" s="45" t="str">
        <f>IF('Output Results'!Z54=0,"No Debt",('Input Data'!Z16/'Output Results'!Z54))</f>
        <v>No Debt</v>
      </c>
      <c r="AA35" s="45" t="str">
        <f>IF('Output Results'!AA54=0,"No Debt",('Input Data'!AA16/'Output Results'!AA54))</f>
        <v>No Debt</v>
      </c>
      <c r="AB35" s="45" t="str">
        <f>IF('Output Results'!AB54=0,"No Debt",('Input Data'!AB16/'Output Results'!AB54))</f>
        <v>No Debt</v>
      </c>
      <c r="AC35" s="45" t="str">
        <f>IF('Output Results'!AC54=0,"No Debt",('Input Data'!AC16/'Output Results'!AC54))</f>
        <v>No Debt</v>
      </c>
      <c r="AD35" s="45">
        <f>IF('Output Results'!AD54=0,"No Debt",('Input Data'!AD16/'Output Results'!AD54))</f>
        <v>3.221083916083916</v>
      </c>
      <c r="AE35" s="45">
        <f>IF('Output Results'!AE54=0,"No Debt",('Input Data'!AE16/'Output Results'!AE54))</f>
        <v>2.326025974025974</v>
      </c>
      <c r="AF35" s="45">
        <f>IF('Output Results'!AF54=0,"No Debt",('Input Data'!AF16/'Output Results'!AF54))</f>
        <v>0.9575583203732504</v>
      </c>
      <c r="AG35" s="45">
        <f>IF('Output Results'!AG54=0,"No Debt",('Input Data'!AG16/'Output Results'!AG54))</f>
        <v>2.5087375886524823</v>
      </c>
      <c r="AH35" s="45" t="str">
        <f>IF('Output Results'!AH54=0,"No Debt",('Input Data'!AH16/'Output Results'!AH54))</f>
        <v>No Debt</v>
      </c>
      <c r="AI35" s="45" t="str">
        <f>IF('Output Results'!AI54=0,"No Debt",('Input Data'!AI16/'Output Results'!AI54))</f>
        <v>No Debt</v>
      </c>
      <c r="AJ35" s="45" t="str">
        <f>IF('Output Results'!AJ54=0,"No Debt",('Input Data'!AJ16/'Output Results'!AJ54))</f>
        <v>No Debt</v>
      </c>
      <c r="AK35" s="45" t="str">
        <f>IF('Output Results'!AK54=0,"No Debt",('Input Data'!AK16/'Output Results'!AK54))</f>
        <v>No Debt</v>
      </c>
      <c r="AL35" s="45" t="str">
        <f>IF('Output Results'!AL54=0,"No Debt",('Input Data'!AL16/'Output Results'!AL54))</f>
        <v>No Debt</v>
      </c>
      <c r="AM35" s="45" t="str">
        <f>IF('Output Results'!AM54=0,"No Debt",('Input Data'!AM16/'Output Results'!AM54))</f>
        <v>No Debt</v>
      </c>
      <c r="AN35" s="45" t="str">
        <f>IF('Output Results'!AN54=0,"No Debt",('Input Data'!AN16/'Output Results'!AN54))</f>
        <v>No Debt</v>
      </c>
      <c r="AO35" s="45" t="str">
        <f>IF('Output Results'!AO54=0,"No Debt",('Input Data'!AO16/'Output Results'!AO54))</f>
        <v>No Debt</v>
      </c>
      <c r="AP35" s="45" t="str">
        <f>IF('Output Results'!AP54=0,"No Debt",('Input Data'!AP16/'Output Results'!AP54))</f>
        <v>No Debt</v>
      </c>
      <c r="AQ35" s="45" t="str">
        <f>IF('Output Results'!AQ54=0,"No Debt",('Input Data'!AQ16/'Output Results'!AQ54))</f>
        <v>No Debt</v>
      </c>
      <c r="AR35" s="45">
        <f>IF('Output Results'!AR54=0,"No Debt",('Input Data'!AR16/'Output Results'!AR54))</f>
        <v>0.2035599337267681</v>
      </c>
      <c r="AS35" s="45">
        <f>IF('Output Results'!AS54=0,"No Debt",('Input Data'!AS16/'Output Results'!AS54))</f>
        <v>0.8526416300611074</v>
      </c>
      <c r="AT35" s="45" t="str">
        <f>IF('Output Results'!AT54=0,"No Debt",('Input Data'!AT16/'Output Results'!AT54))</f>
        <v>No Debt</v>
      </c>
      <c r="AU35" s="45" t="str">
        <f>IF('Output Results'!AU54=0,"No Debt",('Input Data'!AU16/'Output Results'!AU54))</f>
        <v>No Debt</v>
      </c>
      <c r="AV35" s="45" t="str">
        <f>IF('Output Results'!AV54=0,"No Debt",('Input Data'!AV16/'Output Results'!AV54))</f>
        <v>No Debt</v>
      </c>
      <c r="AW35" s="45" t="str">
        <f>IF('Output Results'!AW54=0,"No Debt",('Input Data'!AW16/'Output Results'!AW54))</f>
        <v>No Debt</v>
      </c>
      <c r="AX35" s="45" t="str">
        <f>IF('Output Results'!AX54=0,"No Debt",('Input Data'!AX16/'Output Results'!AX54))</f>
        <v>No Debt</v>
      </c>
      <c r="AY35" s="45">
        <f>IF('Output Results'!AY54=0,"No Debt",('Input Data'!AY16/'Output Results'!AY54))</f>
        <v>0.11426726920593931</v>
      </c>
      <c r="AZ35" s="45">
        <f>IF('Output Results'!AZ54=0,"No Debt",('Input Data'!AZ16/'Output Results'!AZ54))</f>
        <v>2.0286852589641433</v>
      </c>
      <c r="BA35" s="45">
        <f>IF('Output Results'!BA54=0,"No Debt",('Input Data'!BA16/'Output Results'!BA54))</f>
        <v>1.6965361445783131</v>
      </c>
      <c r="BB35" s="45">
        <f>IF('Output Results'!BB54=0,"No Debt",('Input Data'!BB16/'Output Results'!BB54))</f>
        <v>2.0893772893772895</v>
      </c>
      <c r="BC35" s="45">
        <f>IF('Output Results'!BC54=0,"No Debt",('Input Data'!BC16/'Output Results'!BC54))</f>
        <v>1.002779064381658</v>
      </c>
      <c r="BD35" s="45">
        <f>IF('Output Results'!BD54=0,"No Debt",('Input Data'!BD16/'Output Results'!BD54))</f>
        <v>2.4269527321488438</v>
      </c>
      <c r="BE35" s="45" t="str">
        <f>IF('Output Results'!BE54=0,"No Debt",('Input Data'!BE16/'Output Results'!BE54))</f>
        <v>No Debt</v>
      </c>
      <c r="BF35" s="45" t="str">
        <f>IF('Output Results'!BF54=0,"No Debt",('Input Data'!BF16/'Output Results'!BF54))</f>
        <v>No Debt</v>
      </c>
      <c r="BG35" s="45">
        <f>IF('Output Results'!BG54=0,"No Debt",('Input Data'!BG16/'Output Results'!BG54))</f>
        <v>0.03739967034542067</v>
      </c>
      <c r="BH35" s="45">
        <f>IF('Output Results'!BH54=0,"No Debt",('Input Data'!BH16/'Output Results'!BH54))</f>
        <v>0.007555808318557849</v>
      </c>
      <c r="BI35" s="45">
        <f>IF('Output Results'!BI54=0,"No Debt",('Input Data'!BI16/'Output Results'!BI54))</f>
        <v>0.025377954405007844</v>
      </c>
      <c r="BJ35" s="45">
        <f>IF('Output Results'!BJ54=0,"No Debt",('Input Data'!BJ16/'Output Results'!BJ54))</f>
        <v>0.6578358535093085</v>
      </c>
      <c r="BK35" s="45">
        <f>IF('Output Results'!BK54=0,"No Debt",('Input Data'!BK16/'Output Results'!BK54))</f>
        <v>0.08475665075706776</v>
      </c>
      <c r="BL35" s="45">
        <f>IF('Output Results'!BL54=0,"No Debt",('Input Data'!BL16/'Output Results'!BL54))</f>
        <v>0.15345379593203315</v>
      </c>
      <c r="BM35" s="45">
        <f>IF('Output Results'!BM54=0,"No Debt",('Input Data'!BM16/'Output Results'!BM54))</f>
        <v>0.17304063920198193</v>
      </c>
      <c r="BN35" s="45">
        <f>IF('Output Results'!BN54=0,"No Debt",('Input Data'!BN16/'Output Results'!BN54))</f>
        <v>0.684027984224191</v>
      </c>
      <c r="BO35" s="45">
        <f>IF('Output Results'!BO54=0,"No Debt",('Input Data'!BQ16/'Output Results'!BO54))</f>
        <v>0.9710324616771867</v>
      </c>
      <c r="BP35" s="45">
        <f>IF('Output Results'!BP54=0,"No Debt",('Input Data'!BR16/'Output Results'!BP54))</f>
        <v>1.062833432128038</v>
      </c>
      <c r="BQ35" s="45">
        <f>IF('Output Results'!BQ54=0,"No Debt",('Input Data'!BS16/'Output Results'!BQ54))</f>
        <v>0.8201468469086667</v>
      </c>
      <c r="BR35" s="45">
        <f>IF('Output Results'!BR54=0,"No Debt",('Input Data'!BT16/'Output Results'!BR54))</f>
        <v>1.0726880560798058</v>
      </c>
      <c r="BS35" s="45">
        <f>IF('Output Results'!BS54=0,"No Debt",('Input Data'!BU16/'Output Results'!BS54))</f>
        <v>4.496285860655738</v>
      </c>
      <c r="BT35" s="45">
        <f>IF('Output Results'!BT54=0,"No Debt",('Input Data'!BV16/'Output Results'!BT54))</f>
        <v>0.09461869086747662</v>
      </c>
      <c r="BU35" s="45">
        <f>IF('Output Results'!BU54=0,"No Debt",('Input Data'!BW16/'Output Results'!BU54))</f>
        <v>0.064859406555849</v>
      </c>
      <c r="BV35" s="45">
        <f>IF('Output Results'!BV54=0,"No Debt",('Input Data'!BX16/'Output Results'!BV54))</f>
        <v>0.05333333333333334</v>
      </c>
      <c r="BW35" s="45">
        <f>IF('Output Results'!BW54=0,"No Debt",('Input Data'!BY16/'Output Results'!BW54))</f>
        <v>0.06933296429559922</v>
      </c>
      <c r="BX35" s="45">
        <f>IF('Output Results'!BX54=0,"No Debt",('Input Data'!BZ16/'Output Results'!BX54))</f>
        <v>0.07534383097468607</v>
      </c>
      <c r="BY35" s="45">
        <f>IF('Output Results'!BY54=0,"No Debt",('Input Data'!CA16/'Output Results'!BY54))</f>
        <v>2.524904214559387</v>
      </c>
      <c r="BZ35" s="45">
        <f>IF('Output Results'!BZ54=0,"No Debt",('Input Data'!CB16/'Output Results'!BZ54))</f>
        <v>34.94</v>
      </c>
      <c r="CA35" s="45">
        <f>IF('Output Results'!CA54=0,"No Debt",('Input Data'!CC16/'Output Results'!CA54))</f>
        <v>0.5503447549871046</v>
      </c>
      <c r="CB35" s="45">
        <f>IF('Output Results'!CB54=0,"No Debt",('Input Data'!CD16/'Output Results'!CB54))</f>
        <v>0.9450534392984381</v>
      </c>
      <c r="CC35" s="45">
        <f>IF('Output Results'!CC54=0,"No Debt",('Input Data'!CE16/'Output Results'!CC54))</f>
        <v>0.4547797972736805</v>
      </c>
      <c r="CD35" s="45">
        <f>IF('Output Results'!CD54=0,"No Debt",('Input Data'!CF16/'Output Results'!CD54))</f>
        <v>0.2033314908798553</v>
      </c>
      <c r="CE35" s="45">
        <f>IF('Output Results'!CE54=0,"No Debt",('Input Data'!CG16/'Output Results'!CE54))</f>
        <v>0.177116995636978</v>
      </c>
      <c r="CF35" s="45">
        <f>IF('Output Results'!CF54=0,"No Debt",('Input Data'!CH16/'Output Results'!CF54))</f>
        <v>0.09538407335673423</v>
      </c>
      <c r="CG35" s="45">
        <f>IF('Output Results'!CG54=0,"No Debt",('Input Data'!CI16/'Output Results'!CG54))</f>
        <v>0.29360113283857947</v>
      </c>
      <c r="CH35" s="45">
        <f>IF('Output Results'!CH54=0,"No Debt",('Input Data'!CJ16/'Output Results'!CH54))</f>
        <v>0.35504096769954374</v>
      </c>
      <c r="CI35" s="45">
        <f>IF('Output Results'!CI54=0,"No Debt",('Input Data'!CK16/'Output Results'!CI54))</f>
        <v>0.3959708832687955</v>
      </c>
      <c r="CJ35" s="45"/>
      <c r="CK35" s="45"/>
      <c r="CL35" s="45"/>
      <c r="CM35" s="45"/>
      <c r="CN35" s="45"/>
      <c r="CO35" s="45"/>
      <c r="CP35" s="45"/>
      <c r="CQ35" s="45"/>
      <c r="CR35" s="45"/>
      <c r="CS35" s="45"/>
      <c r="CT35" s="45"/>
      <c r="CU35" s="45"/>
      <c r="CV35" s="45"/>
      <c r="CW35" s="45"/>
      <c r="CX35" s="45"/>
      <c r="CY35" s="45"/>
      <c r="CZ35" s="45"/>
      <c r="DA35" s="45"/>
      <c r="DB35" s="45"/>
      <c r="DC35" s="45"/>
      <c r="DD35" s="45"/>
      <c r="DE35" s="45"/>
      <c r="DF35" s="45"/>
      <c r="DG35" s="45"/>
      <c r="DH35" s="45"/>
      <c r="DI35" s="45"/>
      <c r="DJ35" s="45"/>
      <c r="DK35" s="45"/>
      <c r="DL35" s="45"/>
      <c r="DM35" s="45"/>
      <c r="DN35" s="45"/>
      <c r="DO35" s="45"/>
      <c r="DP35" s="45"/>
      <c r="DQ35" s="45"/>
      <c r="DR35" s="45"/>
      <c r="DS35" s="45"/>
      <c r="DT35" s="45"/>
      <c r="DU35" s="45"/>
      <c r="DV35" s="45"/>
      <c r="DW35" s="45"/>
      <c r="DX35" s="45"/>
      <c r="DY35" s="45"/>
      <c r="DZ35" s="45"/>
      <c r="EA35" s="45"/>
      <c r="EB35" s="45"/>
      <c r="EC35" s="45"/>
      <c r="ED35" s="45"/>
      <c r="EE35" s="45"/>
      <c r="EF35" s="45"/>
      <c r="EG35" s="45"/>
      <c r="EH35" s="45"/>
      <c r="EI35" s="45"/>
      <c r="EJ35" s="45"/>
      <c r="EK35" s="45"/>
      <c r="EL35" s="45"/>
      <c r="EM35" s="45"/>
      <c r="EN35" s="45"/>
      <c r="EO35" s="45"/>
      <c r="EP35" s="45"/>
      <c r="EQ35" s="45"/>
      <c r="ER35" s="45"/>
      <c r="ES35" s="45"/>
      <c r="ET35" s="45"/>
      <c r="EU35" s="45"/>
      <c r="EV35" s="45"/>
      <c r="EW35" s="45"/>
      <c r="EX35" s="45"/>
      <c r="EY35" s="45"/>
      <c r="EZ35" s="45"/>
      <c r="FA35" s="45"/>
      <c r="FB35" s="45"/>
      <c r="FC35" s="45"/>
      <c r="FD35" s="45"/>
      <c r="FE35" s="45"/>
      <c r="FF35" s="45"/>
      <c r="FG35" s="45"/>
    </row>
    <row r="36" spans="1:163" s="4" customFormat="1" ht="12" customHeight="1">
      <c r="A36" s="24" t="s">
        <v>452</v>
      </c>
      <c r="B36" s="126" t="s">
        <v>127</v>
      </c>
      <c r="C36" s="29" t="s">
        <v>430</v>
      </c>
      <c r="D36" s="29"/>
      <c r="E36" s="18">
        <f>IF('Input Data'!E17=0,"",('Input Data'!E16/'Input Data'!E17)-1)</f>
        <v>0.5577326801959415</v>
      </c>
      <c r="F36" s="18">
        <f>IF('Input Data'!F17=0,"",('Input Data'!F16/'Input Data'!F17)-1)</f>
        <v>4.446091644204851</v>
      </c>
      <c r="G36" s="18">
        <f>IF('Input Data'!G17=0,"",('Input Data'!G16/'Input Data'!G17)-1)</f>
        <v>-0.86055431823806</v>
      </c>
      <c r="H36" s="18">
        <f>IF('Input Data'!H17=0,"",('Input Data'!H16/'Input Data'!H17)-1)</f>
        <v>0.5132785236884132</v>
      </c>
      <c r="I36" s="18">
        <f>IF('Input Data'!I17=0,"",('Input Data'!I16/'Input Data'!I17)-1)</f>
        <v>0.5028141489153801</v>
      </c>
      <c r="J36" s="18">
        <f>IF('Input Data'!J17=0,"",('Input Data'!J16/'Input Data'!J17)-1)</f>
        <v>-0.18483985487457577</v>
      </c>
      <c r="K36" s="18">
        <f>IF('Input Data'!K17=0,"",('Input Data'!K16/'Input Data'!K17)-1)</f>
        <v>0.6616677081163647</v>
      </c>
      <c r="L36" s="18">
        <f>IF('Input Data'!L17=0,"",('Input Data'!L16/'Input Data'!L17)-1)</f>
        <v>0.7945932394601596</v>
      </c>
      <c r="M36" s="18">
        <f>IF('Input Data'!M17=0,"",('Input Data'!M16/'Input Data'!M17)-1)</f>
        <v>0.43562920260025706</v>
      </c>
      <c r="N36" s="18">
        <f>IF('Input Data'!N17=0,"",('Input Data'!N16/'Input Data'!N17)-1)</f>
        <v>0.40544796682436024</v>
      </c>
      <c r="O36" s="18">
        <f>IF('Input Data'!O17=0,"",('Input Data'!O16/'Input Data'!O17)-1)</f>
        <v>-0.017479906992309058</v>
      </c>
      <c r="P36" s="18">
        <f>IF('Input Data'!P17=0,"",('Input Data'!P16/'Input Data'!P17)-1)</f>
        <v>0.48505640190719834</v>
      </c>
      <c r="Q36" s="18">
        <f>IF('Input Data'!Q17=0,"",('Input Data'!Q16/'Input Data'!Q17)-1)</f>
        <v>1.2077525450274083</v>
      </c>
      <c r="R36" s="18">
        <f>IF('Input Data'!R17=0,"",('Input Data'!R16/'Input Data'!R17)-1)</f>
        <v>0.20239066434930653</v>
      </c>
      <c r="S36" s="18">
        <f>IF('Input Data'!S17=0,"",('Input Data'!S16/'Input Data'!S17)-1)</f>
        <v>0.2528983155845306</v>
      </c>
      <c r="T36" s="18">
        <f>IF('Input Data'!T17=0,"",('Input Data'!T16/'Input Data'!T17)-1)</f>
        <v>0.28923813488759365</v>
      </c>
      <c r="U36" s="18">
        <f>IF('Input Data'!U17=0,"",('Input Data'!U16/'Input Data'!U17)-1)</f>
        <v>0.16137886493904907</v>
      </c>
      <c r="V36" s="18">
        <f>IF('Input Data'!V17=0,"",('Input Data'!V16/'Input Data'!V17)-1)</f>
        <v>-0.3560753510357292</v>
      </c>
      <c r="W36" s="18">
        <f>IF('Input Data'!W17=0,"",('Input Data'!W16/'Input Data'!W17)-1)</f>
        <v>0.41947967830733535</v>
      </c>
      <c r="X36" s="18">
        <f>IF('Input Data'!X17=0,"",('Input Data'!X16/'Input Data'!X17)-1)</f>
        <v>-0.3563446101898574</v>
      </c>
      <c r="Y36" s="18">
        <f>IF('Input Data'!Y17=0,"",('Input Data'!Y16/'Input Data'!Y17)-1)</f>
        <v>-0.3166777926780998</v>
      </c>
      <c r="Z36" s="18">
        <f>IF('Input Data'!Z17=0,"",('Input Data'!Z16/'Input Data'!Z17)-1)</f>
        <v>0.9464021320698845</v>
      </c>
      <c r="AA36" s="18">
        <f>IF('Input Data'!AA17=0,"",('Input Data'!AA16/'Input Data'!AA17)-1)</f>
        <v>0.2795089012908838</v>
      </c>
      <c r="AB36" s="18">
        <f>IF('Input Data'!AB17=0,"",('Input Data'!AB16/'Input Data'!AB17)-1)</f>
        <v>0.11443598473288508</v>
      </c>
      <c r="AC36" s="18">
        <f>IF('Input Data'!AC17=0,"",('Input Data'!AC16/'Input Data'!AC17)-1)</f>
        <v>0.0733747065936412</v>
      </c>
      <c r="AD36" s="18">
        <f>IF('Input Data'!AD17=0,"",('Input Data'!AD16/'Input Data'!AD17)-1)</f>
        <v>0.9559023354564755</v>
      </c>
      <c r="AE36" s="18">
        <f>IF('Input Data'!AE17=0,"",('Input Data'!AE16/'Input Data'!AE17)-1)</f>
        <v>0.05978698224852086</v>
      </c>
      <c r="AF36" s="18">
        <f>IF('Input Data'!AF17=0,"",('Input Data'!AF16/'Input Data'!AF17)-1)</f>
        <v>0.3844424207674233</v>
      </c>
      <c r="AG36" s="18">
        <f>IF('Input Data'!AG17=0,"",('Input Data'!AG16/'Input Data'!AG17)-1)</f>
        <v>0.4362768186321484</v>
      </c>
      <c r="AH36" s="18">
        <f>IF('Input Data'!AH17=0,"",('Input Data'!AH16/'Input Data'!AH17)-1)</f>
        <v>-0.14761750870767354</v>
      </c>
      <c r="AI36" s="18">
        <f>IF('Input Data'!AI17=0,"",('Input Data'!AI16/'Input Data'!AI17)-1)</f>
        <v>1.886595332378465</v>
      </c>
      <c r="AJ36" s="18">
        <f>IF('Input Data'!AJ17=0,"",('Input Data'!AJ16/'Input Data'!AJ17)-1)</f>
        <v>-0.2504670169293637</v>
      </c>
      <c r="AK36" s="18">
        <f>IF('Input Data'!AK17=0,"",('Input Data'!AK16/'Input Data'!AK17)-1)</f>
        <v>0.380349702091203</v>
      </c>
      <c r="AL36" s="18">
        <f>IF('Input Data'!AL17=0,"",('Input Data'!AL16/'Input Data'!AL17)-1)</f>
        <v>-0.4498815099023866</v>
      </c>
      <c r="AM36" s="18">
        <f>IF('Input Data'!AM17=0,"",('Input Data'!AM16/'Input Data'!AM17)-1)</f>
        <v>0.27227953090658263</v>
      </c>
      <c r="AN36" s="18">
        <f>IF('Input Data'!AN17=0,"",('Input Data'!AN16/'Input Data'!AN17)-1)</f>
        <v>0.6497824853414034</v>
      </c>
      <c r="AO36" s="18">
        <f>IF('Input Data'!AO17=0,"",('Input Data'!AO16/'Input Data'!AO17)-1)</f>
        <v>0.29369592466905114</v>
      </c>
      <c r="AP36" s="18">
        <f>IF('Input Data'!AP17=0,"",('Input Data'!AP16/'Input Data'!AP17)-1)</f>
        <v>-0.4204015077217568</v>
      </c>
      <c r="AQ36" s="18">
        <f>IF('Input Data'!AQ17=0,"",('Input Data'!AQ16/'Input Data'!AQ17)-1)</f>
        <v>-0.22507746880861135</v>
      </c>
      <c r="AR36" s="18">
        <f>IF('Input Data'!AR17=0,"",('Input Data'!AR16/'Input Data'!AR17)-1)</f>
        <v>-0.28403169014084506</v>
      </c>
      <c r="AS36" s="18">
        <f>IF('Input Data'!AS17=0,"",('Input Data'!AS16/'Input Data'!AS17)-1)</f>
        <v>2.1728858779846063</v>
      </c>
      <c r="AT36" s="18">
        <f>IF('Input Data'!AT17=0,"",('Input Data'!AT16/'Input Data'!AT17)-1)</f>
        <v>0.46141665786973496</v>
      </c>
      <c r="AU36" s="18">
        <f>IF('Input Data'!AU17=0,"",('Input Data'!AU16/'Input Data'!AU17)-1)</f>
        <v>0.48540884137532503</v>
      </c>
      <c r="AV36" s="18">
        <f>IF('Input Data'!AV17=0,"",('Input Data'!AV16/'Input Data'!AV17)-1)</f>
        <v>0.048662169276933565</v>
      </c>
      <c r="AW36" s="18">
        <f>IF('Input Data'!AW17=0,"",('Input Data'!AW16/'Input Data'!AW17)-1)</f>
        <v>0.8252105263157894</v>
      </c>
      <c r="AX36" s="18">
        <f>IF('Input Data'!AX17=0,"",('Input Data'!AX16/'Input Data'!AX17)-1)</f>
        <v>0.2572958307487945</v>
      </c>
      <c r="AY36" s="18">
        <f>IF('Input Data'!AY17=0,"",('Input Data'!AY16/'Input Data'!AY17)-1)</f>
        <v>0.04117647058823537</v>
      </c>
      <c r="AZ36" s="18">
        <f>IF('Input Data'!AZ17=0,"",('Input Data'!AZ16/'Input Data'!AZ17)-1)</f>
        <v>13.384180790960452</v>
      </c>
      <c r="BA36" s="18">
        <f>IF('Input Data'!BA17=0,"",('Input Data'!BA16/'Input Data'!BA17)-1)</f>
        <v>-0.115082482325216</v>
      </c>
      <c r="BB36" s="18">
        <f>IF('Input Data'!BB17=0,"",('Input Data'!BB16/'Input Data'!BB17)-1)</f>
        <v>0.26586773191300495</v>
      </c>
      <c r="BC36" s="18">
        <f>IF('Input Data'!BC17=0,"",('Input Data'!BC16/'Input Data'!BC17)-1)</f>
        <v>-0.24088359046283314</v>
      </c>
      <c r="BD36" s="18">
        <f>IF('Input Data'!BD17=0,"",('Input Data'!BD16/'Input Data'!BD17)-1)</f>
        <v>0.49975140868412327</v>
      </c>
      <c r="BE36" s="18">
        <f>IF('Input Data'!BE17=0,"",('Input Data'!BE16/'Input Data'!BE17)-1)</f>
        <v>0.12022763688601579</v>
      </c>
      <c r="BF36" s="18">
        <f>IF('Input Data'!BF17=0,"",('Input Data'!BF16/'Input Data'!BF17)-1)</f>
        <v>-0.3746732429099876</v>
      </c>
      <c r="BG36" s="18">
        <f>IF('Input Data'!BG17=0,"",('Input Data'!BG16/'Input Data'!BG17)-1)</f>
        <v>1.6085598250546704</v>
      </c>
      <c r="BH36" s="18">
        <f>IF('Input Data'!BH17=0,"",('Input Data'!BH16/'Input Data'!BH17)-1)</f>
        <v>-0.8106586826347305</v>
      </c>
      <c r="BI36" s="18">
        <f>IF('Input Data'!BI17=0,"",('Input Data'!BI16/'Input Data'!BI17)-1)</f>
        <v>5.208096141682479</v>
      </c>
      <c r="BJ36" s="18">
        <f>IF('Input Data'!BJ17=0,"",('Input Data'!BJ16/'Input Data'!BJ17)-1)</f>
        <v>22.00448293428426</v>
      </c>
      <c r="BK36" s="18">
        <f>IF('Input Data'!BK17=0,"",('Input Data'!BK16/'Input Data'!BK17)-1)</f>
        <v>0.634180790960452</v>
      </c>
      <c r="BL36" s="18">
        <f>IF('Input Data'!BL17=0,"",('Input Data'!BL16/'Input Data'!BL17)-1)</f>
        <v>0.9502027790705403</v>
      </c>
      <c r="BM36" s="18">
        <f>IF('Input Data'!BM17=0,"",('Input Data'!BM16/'Input Data'!BM17)-1)</f>
        <v>-0.28087819179763396</v>
      </c>
      <c r="BN36" s="18">
        <f>IF('Input Data'!BN17=0,"",('Input Data'!BN16/'Input Data'!BN17)-1)</f>
        <v>2.272399734521665</v>
      </c>
      <c r="BO36" s="18">
        <f>IF('Input Data'!BQ17=0,"",('Input Data'!BQ16/'Input Data'!BQ17)-1)</f>
        <v>0.25528194667055226</v>
      </c>
      <c r="BP36" s="18">
        <f>IF('Input Data'!BR17=0,"",('Input Data'!BR16/'Input Data'!BR17)-1)</f>
        <v>0.45687753917585616</v>
      </c>
      <c r="BQ36" s="18">
        <f>IF('Input Data'!BS17=0,"",('Input Data'!BS16/'Input Data'!BS17)-1)</f>
        <v>-0.047725280854115204</v>
      </c>
      <c r="BR36" s="18">
        <f>IF('Input Data'!BT17=0,"",('Input Data'!BT16/'Input Data'!BT17)-1)</f>
        <v>0.6644076305220883</v>
      </c>
      <c r="BS36" s="18">
        <f>IF('Input Data'!BU17=0,"",('Input Data'!BU16/'Input Data'!BU17)-1)</f>
        <v>-0.04488940882008874</v>
      </c>
      <c r="BT36" s="18">
        <f>IF('Input Data'!BV17=0,"",('Input Data'!BV16/'Input Data'!BV17)-1)</f>
        <v>-0.5949240892129775</v>
      </c>
      <c r="BU36" s="18">
        <f>IF('Input Data'!BW17=0,"",('Input Data'!BW16/'Input Data'!BW17)-1)</f>
        <v>-0.39754689754689754</v>
      </c>
      <c r="BV36" s="18">
        <f>IF('Input Data'!BX17=0,"",('Input Data'!BX16/'Input Data'!BX17)-1)</f>
        <v>-0.3532934131736527</v>
      </c>
      <c r="BW36" s="18">
        <f>IF('Input Data'!BY17=0,"",('Input Data'!BY16/'Input Data'!BY17)-1)</f>
        <v>-0.07222222222222219</v>
      </c>
      <c r="BX36" s="18">
        <f>IF('Input Data'!BZ17=0,"",('Input Data'!BZ16/'Input Data'!BZ17)-1)</f>
        <v>-0.2455089820359282</v>
      </c>
      <c r="BY36" s="18">
        <f>IF('Input Data'!CA17=0,"",('Input Data'!CA16/'Input Data'!CA17)-1)</f>
        <v>0.7433862433862437</v>
      </c>
      <c r="BZ36" s="18">
        <f>IF('Input Data'!CB17=0,"",('Input Data'!CB16/'Input Data'!CB17)-1)</f>
        <v>4.301972685887708</v>
      </c>
      <c r="CA36" s="18">
        <f>IF('Input Data'!CC17=0,"",('Input Data'!CC16/'Input Data'!CC17)-1)</f>
        <v>0.3233767877483862</v>
      </c>
      <c r="CB36" s="18">
        <f>IF('Input Data'!CD17=0,"",('Input Data'!CD16/'Input Data'!CD17)-1)</f>
        <v>0.31924254016832454</v>
      </c>
      <c r="CC36" s="18">
        <f>IF('Input Data'!CE17=0,"",('Input Data'!CE16/'Input Data'!CE17)-1)</f>
        <v>-0.24539654922430043</v>
      </c>
      <c r="CD36" s="18">
        <f>IF('Input Data'!CF17=0,"",('Input Data'!CF16/'Input Data'!CF17)-1)</f>
        <v>0.6776533996683252</v>
      </c>
      <c r="CE36" s="18">
        <f>IF('Input Data'!CG17=0,"",('Input Data'!CG16/'Input Data'!CG17)-1)</f>
        <v>0.129618188558013</v>
      </c>
      <c r="CF36" s="18">
        <f>IF('Input Data'!CH17=0,"",('Input Data'!CH16/'Input Data'!CH17)-1)</f>
        <v>-0.4402920586304966</v>
      </c>
      <c r="CG36" s="18">
        <f>IF('Input Data'!CI17=0,"",('Input Data'!CI16/'Input Data'!CI17)-1)</f>
        <v>3.1553983407760633</v>
      </c>
      <c r="CH36" s="18">
        <f>IF('Input Data'!CJ17=0,"",('Input Data'!CJ16/'Input Data'!CJ17)-1)</f>
        <v>0.3659297685366998</v>
      </c>
      <c r="CI36" s="18">
        <f>IF('Input Data'!CK17=0,"",('Input Data'!CK16/'Input Data'!CK17)-1)</f>
        <v>0.18654312634820935</v>
      </c>
      <c r="CJ36" s="18"/>
      <c r="CK36" s="18"/>
      <c r="CL36" s="18"/>
      <c r="CM36" s="18"/>
      <c r="CN36" s="18"/>
      <c r="CO36" s="18"/>
      <c r="CP36" s="18"/>
      <c r="CQ36" s="18"/>
      <c r="CR36" s="18"/>
      <c r="CS36" s="18"/>
      <c r="CT36" s="18"/>
      <c r="CU36" s="18"/>
      <c r="CV36" s="18"/>
      <c r="CW36" s="18"/>
      <c r="CX36" s="18"/>
      <c r="CY36" s="18"/>
      <c r="CZ36" s="18"/>
      <c r="DA36" s="18"/>
      <c r="DB36" s="18"/>
      <c r="DC36" s="18"/>
      <c r="DD36" s="18"/>
      <c r="DE36" s="18"/>
      <c r="DF36" s="18"/>
      <c r="DG36" s="18"/>
      <c r="DH36" s="18"/>
      <c r="DI36" s="18"/>
      <c r="DJ36" s="18"/>
      <c r="DK36" s="18"/>
      <c r="DL36" s="18"/>
      <c r="DM36" s="18"/>
      <c r="DN36" s="18"/>
      <c r="DO36" s="18"/>
      <c r="DP36" s="18"/>
      <c r="DQ36" s="18"/>
      <c r="DR36" s="18"/>
      <c r="DS36" s="18"/>
      <c r="DT36" s="18"/>
      <c r="DU36" s="18"/>
      <c r="DV36" s="18"/>
      <c r="DW36" s="18"/>
      <c r="DX36" s="18"/>
      <c r="DY36" s="18"/>
      <c r="DZ36" s="18"/>
      <c r="EA36" s="18"/>
      <c r="EB36" s="18"/>
      <c r="EC36" s="18"/>
      <c r="ED36" s="18"/>
      <c r="EE36" s="18"/>
      <c r="EF36" s="18"/>
      <c r="EG36" s="18"/>
      <c r="EH36" s="18"/>
      <c r="EI36" s="18"/>
      <c r="EJ36" s="18"/>
      <c r="EK36" s="18"/>
      <c r="EL36" s="18"/>
      <c r="EM36" s="18"/>
      <c r="EN36" s="18"/>
      <c r="EO36" s="18"/>
      <c r="EP36" s="18"/>
      <c r="EQ36" s="18"/>
      <c r="ER36" s="18"/>
      <c r="ES36" s="18"/>
      <c r="ET36" s="18"/>
      <c r="EU36" s="18"/>
      <c r="EV36" s="18"/>
      <c r="EW36" s="18"/>
      <c r="EX36" s="18"/>
      <c r="EY36" s="18"/>
      <c r="EZ36" s="18"/>
      <c r="FA36" s="18"/>
      <c r="FB36" s="18"/>
      <c r="FC36" s="18"/>
      <c r="FD36" s="18"/>
      <c r="FE36" s="18"/>
      <c r="FF36" s="18"/>
      <c r="FG36" s="18"/>
    </row>
    <row r="37" spans="1:163" s="4" customFormat="1" ht="12" customHeight="1">
      <c r="A37" s="24" t="s">
        <v>300</v>
      </c>
      <c r="B37" s="126" t="s">
        <v>158</v>
      </c>
      <c r="C37" s="29" t="s">
        <v>310</v>
      </c>
      <c r="D37" s="29"/>
      <c r="E37" s="20">
        <f>IF('Input Data'!E9&gt;0,(E24+'Input Data'!E9)/'Input Data'!E9,IF('Input Data'!E9=0,"&gt;99",""))</f>
        <v>9.14303586321935</v>
      </c>
      <c r="F37" s="20">
        <f>IF('Input Data'!F9&gt;0,(F24+'Input Data'!F9)/'Input Data'!F9,IF('Input Data'!F9=0,"&gt;99",""))</f>
        <v>10.311710193765798</v>
      </c>
      <c r="G37" s="20">
        <f>IF('Input Data'!G9&gt;0,(G24+'Input Data'!G9)/'Input Data'!G9,IF('Input Data'!G9=0,"&gt;99",""))</f>
        <v>12.772044415414761</v>
      </c>
      <c r="H37" s="20">
        <f>IF('Input Data'!H9&gt;0,(H24+'Input Data'!H9)/'Input Data'!H9,IF('Input Data'!H9=0,"&gt;99",""))</f>
        <v>20.486663491307453</v>
      </c>
      <c r="I37" s="20">
        <f>IF('Input Data'!I9&gt;0,(I24+'Input Data'!I9)/'Input Data'!I9,IF('Input Data'!I9=0,"&gt;99",""))</f>
        <v>49.66954275987557</v>
      </c>
      <c r="J37" s="20">
        <f>IF('Input Data'!J9&gt;0,(J24+'Input Data'!J9)/'Input Data'!J9,IF('Input Data'!J9=0,"&gt;99",""))</f>
        <v>35.473596472359645</v>
      </c>
      <c r="K37" s="20" t="str">
        <f>IF('Input Data'!K9&gt;0,(K24+'Input Data'!K9)/'Input Data'!K9,IF('Input Data'!K9=0,"&gt;99",""))</f>
        <v>&gt;99</v>
      </c>
      <c r="L37" s="20" t="str">
        <f>IF('Input Data'!L9&gt;0,(L24+'Input Data'!L9)/'Input Data'!L9,IF('Input Data'!L9=0,"&gt;99",""))</f>
        <v>&gt;99</v>
      </c>
      <c r="M37" s="20" t="str">
        <f>IF('Input Data'!M9&gt;0,(M24+'Input Data'!M9)/'Input Data'!M9,IF('Input Data'!M9=0,"&gt;99",""))</f>
        <v>&gt;99</v>
      </c>
      <c r="N37" s="20" t="str">
        <f>IF('Input Data'!N9&gt;0,(N24+'Input Data'!N9)/'Input Data'!N9,IF('Input Data'!N9=0,"&gt;99",""))</f>
        <v>&gt;99</v>
      </c>
      <c r="O37" s="20" t="str">
        <f>IF('Input Data'!O9&gt;0,(O24+'Input Data'!O9)/'Input Data'!O9,IF('Input Data'!O9=0,"&gt;99",""))</f>
        <v>&gt;99</v>
      </c>
      <c r="P37" s="20" t="str">
        <f>IF('Input Data'!P9&gt;0,(P24+'Input Data'!P9)/'Input Data'!P9,IF('Input Data'!P9=0,"&gt;99",""))</f>
        <v>&gt;99</v>
      </c>
      <c r="Q37" s="20">
        <f>IF('Input Data'!Q9&gt;0,(Q24+'Input Data'!Q9)/'Input Data'!Q9,IF('Input Data'!Q9=0,"&gt;99",""))</f>
        <v>1.2550776699029125</v>
      </c>
      <c r="R37" s="20">
        <f>IF('Input Data'!R9&gt;0,(R24+'Input Data'!R9)/'Input Data'!R9,IF('Input Data'!R9=0,"&gt;99",""))</f>
        <v>1.2074550898203593</v>
      </c>
      <c r="S37" s="20">
        <f>IF('Input Data'!S9&gt;0,(S24+'Input Data'!S9)/'Input Data'!S9,IF('Input Data'!S9=0,"&gt;99",""))</f>
        <v>1.2854303030303031</v>
      </c>
      <c r="T37" s="20">
        <f>IF('Input Data'!T9&gt;0,(T24+'Input Data'!T9)/'Input Data'!T9,IF('Input Data'!T9=0,"&gt;99",""))</f>
        <v>74.67191601049869</v>
      </c>
      <c r="U37" s="20">
        <f>IF('Input Data'!U9&gt;0,(U24+'Input Data'!U9)/'Input Data'!U9,IF('Input Data'!U9=0,"&gt;99",""))</f>
        <v>76.5912408759124</v>
      </c>
      <c r="V37" s="20">
        <f>IF('Input Data'!V9&gt;0,(V24+'Input Data'!V9)/'Input Data'!V9,IF('Input Data'!V9=0,"&gt;99",""))</f>
        <v>112.27810650887574</v>
      </c>
      <c r="W37" s="20">
        <f>IF('Input Data'!W9&gt;0,(W24+'Input Data'!W9)/'Input Data'!W9,IF('Input Data'!W9=0,"&gt;99",""))</f>
        <v>97.7951574887508</v>
      </c>
      <c r="X37" s="20">
        <f>IF('Input Data'!X9&gt;0,(X24+'Input Data'!X9)/'Input Data'!X9,IF('Input Data'!X9=0,"&gt;99",""))</f>
        <v>140.12934098988242</v>
      </c>
      <c r="Y37" s="20">
        <f>IF('Input Data'!Y9&gt;0,(Y24+'Input Data'!Y9)/'Input Data'!Y9,IF('Input Data'!Y9=0,"&gt;99",""))</f>
        <v>64.43180244634203</v>
      </c>
      <c r="Z37" s="20" t="str">
        <f>IF('Input Data'!Z9&gt;0,(Z24+'Input Data'!Z9)/'Input Data'!Z9,IF('Input Data'!Z9=0,"&gt;99",""))</f>
        <v>&gt;99</v>
      </c>
      <c r="AA37" s="20" t="str">
        <f>IF('Input Data'!AA9&gt;0,(AA24+'Input Data'!AA9)/'Input Data'!AA9,IF('Input Data'!AA9=0,"&gt;99",""))</f>
        <v>&gt;99</v>
      </c>
      <c r="AB37" s="20" t="str">
        <f>IF('Input Data'!AB9&gt;0,(AB24+'Input Data'!AB9)/'Input Data'!AB9,IF('Input Data'!AB9=0,"&gt;99",""))</f>
        <v>&gt;99</v>
      </c>
      <c r="AC37" s="20" t="str">
        <f>IF('Input Data'!AC9&gt;0,(AC24+'Input Data'!AC9)/'Input Data'!AC9,IF('Input Data'!AC9=0,"&gt;99",""))</f>
        <v>&gt;99</v>
      </c>
      <c r="AD37" s="20">
        <f>IF('Input Data'!AD9&gt;0,(AD24+'Input Data'!AD9)/'Input Data'!AD9,IF('Input Data'!AD9=0,"&gt;99",""))</f>
        <v>44.43750000000001</v>
      </c>
      <c r="AE37" s="20">
        <f>IF('Input Data'!AE9&gt;0,(AE24+'Input Data'!AE9)/'Input Data'!AE9,IF('Input Data'!AE9=0,"&gt;99",""))</f>
        <v>72.33463338533541</v>
      </c>
      <c r="AF37" s="20">
        <f>IF('Input Data'!AF9&gt;0,(AF24+'Input Data'!AF9)/'Input Data'!AF9,IF('Input Data'!AF9=0,"&gt;99",""))</f>
        <v>53.731717171717165</v>
      </c>
      <c r="AG37" s="20">
        <f>IF('Input Data'!AG9&gt;0,(AG24+'Input Data'!AG9)/'Input Data'!AG9,IF('Input Data'!AG9=0,"&gt;99",""))</f>
      </c>
      <c r="AH37" s="20" t="str">
        <f>IF('Input Data'!AH9&gt;0,(AH24+'Input Data'!AH9)/'Input Data'!AH9,IF('Input Data'!AH9=0,"&gt;99",""))</f>
        <v>&gt;99</v>
      </c>
      <c r="AI37" s="20" t="str">
        <f>IF('Input Data'!AI9&gt;0,(AI24+'Input Data'!AI9)/'Input Data'!AI9,IF('Input Data'!AI9=0,"&gt;99",""))</f>
        <v>&gt;99</v>
      </c>
      <c r="AJ37" s="20" t="str">
        <f>IF('Input Data'!AJ9&gt;0,(AJ24+'Input Data'!AJ9)/'Input Data'!AJ9,IF('Input Data'!AJ9=0,"&gt;99",""))</f>
        <v>&gt;99</v>
      </c>
      <c r="AK37" s="20" t="str">
        <f>IF('Input Data'!AK9&gt;0,(AK24+'Input Data'!AK9)/'Input Data'!AK9,IF('Input Data'!AK9=0,"&gt;99",""))</f>
        <v>&gt;99</v>
      </c>
      <c r="AL37" s="20" t="str">
        <f>IF('Input Data'!AL9&gt;0,(AL24+'Input Data'!AL9)/'Input Data'!AL9,IF('Input Data'!AL9=0,"&gt;99",""))</f>
        <v>&gt;99</v>
      </c>
      <c r="AM37" s="20" t="str">
        <f>IF('Input Data'!AM9&gt;0,(AM24+'Input Data'!AM9)/'Input Data'!AM9,IF('Input Data'!AM9=0,"&gt;99",""))</f>
        <v>&gt;99</v>
      </c>
      <c r="AN37" s="20" t="str">
        <f>IF('Input Data'!AN9&gt;0,(AN24+'Input Data'!AN9)/'Input Data'!AN9,IF('Input Data'!AN9=0,"&gt;99",""))</f>
        <v>&gt;99</v>
      </c>
      <c r="AO37" s="20" t="str">
        <f>IF('Input Data'!AO9&gt;0,(AO24+'Input Data'!AO9)/'Input Data'!AO9,IF('Input Data'!AO9=0,"&gt;99",""))</f>
        <v>&gt;99</v>
      </c>
      <c r="AP37" s="20" t="str">
        <f>IF('Input Data'!AP9&gt;0,(AP24+'Input Data'!AP9)/'Input Data'!AP9,IF('Input Data'!AP9=0,"&gt;99",""))</f>
        <v>&gt;99</v>
      </c>
      <c r="AQ37" s="20" t="str">
        <f>IF('Input Data'!AQ9&gt;0,(AQ24+'Input Data'!AQ9)/'Input Data'!AQ9,IF('Input Data'!AQ9=0,"&gt;99",""))</f>
        <v>&gt;99</v>
      </c>
      <c r="AR37" s="20">
        <f>IF('Input Data'!AR9&gt;0,(AR24+'Input Data'!AR9)/'Input Data'!AR9,IF('Input Data'!AR9=0,"&gt;99",""))</f>
        <v>1.970190984665269</v>
      </c>
      <c r="AS37" s="20">
        <f>IF('Input Data'!AS9&gt;0,(AS24+'Input Data'!AS9)/'Input Data'!AS9,IF('Input Data'!AS9=0,"&gt;99",""))</f>
        <v>1.9724149432955305</v>
      </c>
      <c r="AT37" s="20" t="str">
        <f>IF('Input Data'!AT9&gt;0,(AT24+'Input Data'!AT9)/'Input Data'!AT9,IF('Input Data'!AT9=0,"&gt;99",""))</f>
        <v>&gt;99</v>
      </c>
      <c r="AU37" s="20" t="str">
        <f>IF('Input Data'!AU9&gt;0,(AU24+'Input Data'!AU9)/'Input Data'!AU9,IF('Input Data'!AU9=0,"&gt;99",""))</f>
        <v>&gt;99</v>
      </c>
      <c r="AV37" s="20" t="str">
        <f>IF('Input Data'!AV9&gt;0,(AV24+'Input Data'!AV9)/'Input Data'!AV9,IF('Input Data'!AV9=0,"&gt;99",""))</f>
        <v>&gt;99</v>
      </c>
      <c r="AW37" s="20" t="str">
        <f>IF('Input Data'!AW9&gt;0,(AW24+'Input Data'!AW9)/'Input Data'!AW9,IF('Input Data'!AW9=0,"&gt;99",""))</f>
        <v>&gt;99</v>
      </c>
      <c r="AX37" s="20" t="str">
        <f>IF('Input Data'!AX9&gt;0,(AX24+'Input Data'!AX9)/'Input Data'!AX9,IF('Input Data'!AX9=0,"&gt;99",""))</f>
        <v>&gt;99</v>
      </c>
      <c r="AY37" s="20">
        <f>IF('Input Data'!AY9&gt;0,(AY24+'Input Data'!AY9)/'Input Data'!AY9,IF('Input Data'!AY9=0,"&gt;99",""))</f>
        <v>201.8095238095238</v>
      </c>
      <c r="AZ37" s="20">
        <f>IF('Input Data'!AZ9&gt;0,(AZ24+'Input Data'!AZ9)/'Input Data'!AZ9,IF('Input Data'!AZ9=0,"&gt;99",""))</f>
        <v>178.03571428571428</v>
      </c>
      <c r="BA37" s="20">
        <f>IF('Input Data'!BA9&gt;0,(BA24+'Input Data'!BA9)/'Input Data'!BA9,IF('Input Data'!BA9=0,"&gt;99",""))</f>
        <v>159.7027027027027</v>
      </c>
      <c r="BB37" s="20">
        <f>IF('Input Data'!BB9&gt;0,(BB24+'Input Data'!BB9)/'Input Data'!BB9,IF('Input Data'!BB9=0,"&gt;99",""))</f>
        <v>111.37096774193549</v>
      </c>
      <c r="BC37" s="20">
        <f>IF('Input Data'!BC9&gt;0,(BC24+'Input Data'!BC9)/'Input Data'!BC9,IF('Input Data'!BC9=0,"&gt;99",""))</f>
        <v>114.02857142857142</v>
      </c>
      <c r="BD37" s="20">
        <f>IF('Input Data'!BD9&gt;0,(BD24+'Input Data'!BD9)/'Input Data'!BD9,IF('Input Data'!BD9=0,"&gt;99",""))</f>
        <v>44.67619926199262</v>
      </c>
      <c r="BE37" s="20">
        <f>IF('Input Data'!BE9&gt;0,(BE24+'Input Data'!BE9)/'Input Data'!BE9,IF('Input Data'!BE9=0,"&gt;99",""))</f>
        <v>67.74006810442678</v>
      </c>
      <c r="BF37" s="20" t="str">
        <f>IF('Input Data'!BF9&gt;0,(BF24+'Input Data'!BF9)/'Input Data'!BF9,IF('Input Data'!BF9=0,"&gt;99",""))</f>
        <v>&gt;99</v>
      </c>
      <c r="BG37" s="20">
        <f>IF('Input Data'!BG9&gt;0,(BG24+'Input Data'!BG9)/'Input Data'!BG9,IF('Input Data'!BG9=0,"&gt;99",""))</f>
        <v>14.614188471866607</v>
      </c>
      <c r="BH37" s="20">
        <f>IF('Input Data'!BH9&gt;0,(BH24+'Input Data'!BH9)/'Input Data'!BH9,IF('Input Data'!BH9=0,"&gt;99",""))</f>
        <v>22.57867984468761</v>
      </c>
      <c r="BI37" s="20">
        <f>IF('Input Data'!BI9&gt;0,(BI24+'Input Data'!BI9)/'Input Data'!BI9,IF('Input Data'!BI9=0,"&gt;99",""))</f>
        <v>22.299064884401353</v>
      </c>
      <c r="BJ37" s="20">
        <f>IF('Input Data'!BJ9&gt;0,(BJ24+'Input Data'!BJ9)/'Input Data'!BJ9,IF('Input Data'!BJ9=0,"&gt;99",""))</f>
        <v>26.82251539138083</v>
      </c>
      <c r="BK37" s="20">
        <f>IF('Input Data'!BK9&gt;0,(BK24+'Input Data'!BK9)/'Input Data'!BK9,IF('Input Data'!BK9=0,"&gt;99",""))</f>
        <v>12.738561372635283</v>
      </c>
      <c r="BL37" s="20">
        <f>IF('Input Data'!BL9&gt;0,(BL24+'Input Data'!BL9)/'Input Data'!BL9,IF('Input Data'!BL9=0,"&gt;99",""))</f>
        <v>15.163278546712803</v>
      </c>
      <c r="BM37" s="20">
        <f>IF('Input Data'!BM9&gt;0,(BM24+'Input Data'!BM9)/'Input Data'!BM9,IF('Input Data'!BM9=0,"&gt;99",""))</f>
        <v>24.31614219114219</v>
      </c>
      <c r="BN37" s="20">
        <f>IF('Input Data'!BN9&gt;0,(BN24+'Input Data'!BN9)/'Input Data'!BN9,IF('Input Data'!BN9=0,"&gt;99",""))</f>
        <v>40.94404255319149</v>
      </c>
      <c r="BO37" s="20">
        <f>IF('Input Data'!BQ9&gt;0,(BO24+'Input Data'!BQ9)/'Input Data'!BQ9,IF('Input Data'!BQ9=0,"&gt;99",""))</f>
        <v>38.53383458646616</v>
      </c>
      <c r="BP37" s="20">
        <f>IF('Input Data'!BR9&gt;0,(BP24+'Input Data'!BR9)/'Input Data'!BR9,IF('Input Data'!BR9=0,"&gt;99",""))</f>
        <v>47.99601593625498</v>
      </c>
      <c r="BQ37" s="20">
        <f>IF('Input Data'!BS9&gt;0,(BQ24+'Input Data'!BS9)/'Input Data'!BS9,IF('Input Data'!BS9=0,"&gt;99",""))</f>
        <v>12.193103448275862</v>
      </c>
      <c r="BR37" s="20">
        <f>IF('Input Data'!BT9&gt;0,(BR24+'Input Data'!BT9)/'Input Data'!BT9,IF('Input Data'!BT9=0,"&gt;99",""))</f>
        <v>40.01671309192201</v>
      </c>
      <c r="BS37" s="20">
        <f>IF('Input Data'!BU9&gt;0,(BS24+'Input Data'!BU9)/'Input Data'!BU9,IF('Input Data'!BU9=0,"&gt;99",""))</f>
        <v>48.196601941747566</v>
      </c>
      <c r="BT37" s="20">
        <f>IF('Input Data'!BV9&gt;0,(BT24+'Input Data'!BV9)/'Input Data'!BV9,IF('Input Data'!BV9=0,"&gt;99",""))</f>
        <v>5.922824302134647</v>
      </c>
      <c r="BU37" s="20">
        <f>IF('Input Data'!BW9&gt;0,(BU24+'Input Data'!BW9)/'Input Data'!BW9,IF('Input Data'!BW9=0,"&gt;99",""))</f>
        <v>1.2430668841761827</v>
      </c>
      <c r="BV37" s="20">
        <f>IF('Input Data'!BX9&gt;0,(BV24+'Input Data'!BX9)/'Input Data'!BX9,IF('Input Data'!BX9=0,"&gt;99",""))</f>
        <v>4.466873706004141</v>
      </c>
      <c r="BW37" s="20">
        <f>IF('Input Data'!BY9&gt;0,(BW24+'Input Data'!BY9)/'Input Data'!BY9,IF('Input Data'!BY9=0,"&gt;99",""))</f>
        <v>6.974963181148748</v>
      </c>
      <c r="BX37" s="20">
        <f>IF('Input Data'!BZ9&gt;0,(BX24+'Input Data'!BZ9)/'Input Data'!BZ9,IF('Input Data'!BZ9=0,"&gt;99",""))</f>
        <v>13.573200992555833</v>
      </c>
      <c r="BY37" s="20">
        <f>IF('Input Data'!CA9&gt;0,(BY24+'Input Data'!CA9)/'Input Data'!CA9,IF('Input Data'!CA9=0,"&gt;99",""))</f>
        <v>29.871681415929203</v>
      </c>
      <c r="BZ37" s="20">
        <f>IF('Input Data'!CB9&gt;0,(BZ24+'Input Data'!CB9)/'Input Data'!CB9,IF('Input Data'!CB9=0,"&gt;99",""))</f>
        <v>106.44117647058823</v>
      </c>
      <c r="CA37" s="20">
        <f>IF('Input Data'!CC9&gt;0,(CA24+'Input Data'!CC9)/'Input Data'!CC9,IF('Input Data'!CC9=0,"&gt;99",""))</f>
        <v>20.89641434262948</v>
      </c>
      <c r="CB37" s="20">
        <f>IF('Input Data'!CD9&gt;0,(CB24+'Input Data'!CD9)/'Input Data'!CD9,IF('Input Data'!CD9=0,"&gt;99",""))</f>
        <v>26.658823529411762</v>
      </c>
      <c r="CC37" s="20">
        <f>IF('Input Data'!CE9&gt;0,(CC24+'Input Data'!CE9)/'Input Data'!CE9,IF('Input Data'!CE9=0,"&gt;99",""))</f>
        <v>20.349358974358978</v>
      </c>
      <c r="CD37" s="20">
        <f>IF('Input Data'!CF9&gt;0,(CD24+'Input Data'!CF9)/'Input Data'!CF9,IF('Input Data'!CF9=0,"&gt;99",""))</f>
        <v>6.002599090318388</v>
      </c>
      <c r="CE37" s="20">
        <f>IF('Input Data'!CG9&gt;0,(CE24+'Input Data'!CG9)/'Input Data'!CG9,IF('Input Data'!CG9=0,"&gt;99",""))</f>
        <v>6.800686695278969</v>
      </c>
      <c r="CF37" s="20">
        <f>IF('Input Data'!CH9&gt;0,(CF24+'Input Data'!CH9)/'Input Data'!CH9,IF('Input Data'!CH9=0,"&gt;99",""))</f>
        <v>6.382355220133584</v>
      </c>
      <c r="CG37" s="20">
        <f>IF('Input Data'!CI9&gt;0,(CG24+'Input Data'!CI9)/'Input Data'!CI9,IF('Input Data'!CI9=0,"&gt;99",""))</f>
        <v>6.6133934056932215</v>
      </c>
      <c r="CH37" s="20">
        <f>IF('Input Data'!CJ9&gt;0,(CH24+'Input Data'!CJ9)/'Input Data'!CJ9,IF('Input Data'!CJ9=0,"&gt;99",""))</f>
        <v>7.939026612220401</v>
      </c>
      <c r="CI37" s="20">
        <f>IF('Input Data'!CK9&gt;0,(CI24+'Input Data'!CK9)/'Input Data'!CK9,IF('Input Data'!CK9=0,"&gt;99",""))</f>
        <v>11.561113638721933</v>
      </c>
      <c r="CJ37" s="20"/>
      <c r="CK37" s="20"/>
      <c r="CL37" s="20"/>
      <c r="CM37" s="20"/>
      <c r="CN37" s="20"/>
      <c r="CO37" s="20"/>
      <c r="CP37" s="20"/>
      <c r="CQ37" s="20"/>
      <c r="CR37" s="20"/>
      <c r="CS37" s="20"/>
      <c r="CT37" s="20"/>
      <c r="CU37" s="20"/>
      <c r="CV37" s="20"/>
      <c r="CW37" s="20"/>
      <c r="CX37" s="20"/>
      <c r="CY37" s="20"/>
      <c r="CZ37" s="20"/>
      <c r="DA37" s="20"/>
      <c r="DB37" s="20"/>
      <c r="DC37" s="20"/>
      <c r="DD37" s="20"/>
      <c r="DE37" s="20"/>
      <c r="DF37" s="20"/>
      <c r="DG37" s="20"/>
      <c r="DH37" s="20"/>
      <c r="DI37" s="20"/>
      <c r="DJ37" s="20"/>
      <c r="DK37" s="20"/>
      <c r="DL37" s="20"/>
      <c r="DM37" s="20"/>
      <c r="DN37" s="20"/>
      <c r="DO37" s="20"/>
      <c r="DP37" s="20"/>
      <c r="DQ37" s="20"/>
      <c r="DR37" s="20"/>
      <c r="DS37" s="20"/>
      <c r="DT37" s="20"/>
      <c r="DU37" s="20"/>
      <c r="DV37" s="20"/>
      <c r="DW37" s="20"/>
      <c r="DX37" s="20"/>
      <c r="DY37" s="20"/>
      <c r="DZ37" s="20"/>
      <c r="EA37" s="20"/>
      <c r="EB37" s="20"/>
      <c r="EC37" s="20"/>
      <c r="ED37" s="20"/>
      <c r="EE37" s="20"/>
      <c r="EF37" s="20"/>
      <c r="EG37" s="20"/>
      <c r="EH37" s="20"/>
      <c r="EI37" s="20"/>
      <c r="EJ37" s="20"/>
      <c r="EK37" s="20"/>
      <c r="EL37" s="20"/>
      <c r="EM37" s="20"/>
      <c r="EN37" s="20"/>
      <c r="EO37" s="20"/>
      <c r="EP37" s="20"/>
      <c r="EQ37" s="20"/>
      <c r="ER37" s="20"/>
      <c r="ES37" s="20"/>
      <c r="ET37" s="20"/>
      <c r="EU37" s="20"/>
      <c r="EV37" s="20"/>
      <c r="EW37" s="20"/>
      <c r="EX37" s="20"/>
      <c r="EY37" s="20"/>
      <c r="EZ37" s="20"/>
      <c r="FA37" s="20"/>
      <c r="FB37" s="20"/>
      <c r="FC37" s="20"/>
      <c r="FD37" s="20"/>
      <c r="FE37" s="20"/>
      <c r="FF37" s="20"/>
      <c r="FG37" s="20"/>
    </row>
    <row r="38" spans="1:163" s="4" customFormat="1" ht="12" customHeight="1">
      <c r="A38" s="24" t="s">
        <v>294</v>
      </c>
      <c r="B38" s="126" t="s">
        <v>128</v>
      </c>
      <c r="C38" s="29" t="s">
        <v>427</v>
      </c>
      <c r="D38" s="29"/>
      <c r="E38" s="9">
        <f>IF(OR('Input Data'!E28&gt;0,'Input Data'!E28&lt;0),'Input Data'!E22/'Input Data'!E28,"NA")</f>
        <v>2.1546170165252345</v>
      </c>
      <c r="F38" s="9">
        <f>IF(OR('Input Data'!F28&gt;0,'Input Data'!F28&lt;0),'Input Data'!F22/'Input Data'!F28,"NA")</f>
        <v>2.880697384806974</v>
      </c>
      <c r="G38" s="9">
        <f>IF(OR('Input Data'!G28&gt;0,'Input Data'!G28&lt;0),'Input Data'!G22/'Input Data'!G28,"NA")</f>
        <v>1.7996954168467412</v>
      </c>
      <c r="H38" s="9">
        <f>IF(OR('Input Data'!H28&gt;0,'Input Data'!H28&lt;0),'Input Data'!H22/'Input Data'!H28,"NA")</f>
        <v>1.7570227238482017</v>
      </c>
      <c r="I38" s="9">
        <f>IF(OR('Input Data'!I28&gt;0,'Input Data'!I28&lt;0),'Input Data'!I22/'Input Data'!I28,"NA")</f>
        <v>1.638132283513967</v>
      </c>
      <c r="J38" s="9">
        <f>IF(OR('Input Data'!J28&gt;0,'Input Data'!J28&lt;0),'Input Data'!J22/'Input Data'!J28,"NA")</f>
        <v>1.4844006901209144</v>
      </c>
      <c r="K38" s="9">
        <f>IF(OR('Input Data'!K28&gt;0,'Input Data'!K28&lt;0),'Input Data'!K22/'Input Data'!K28,"NA")</f>
        <v>2.507743707352983</v>
      </c>
      <c r="L38" s="9">
        <f>IF(OR('Input Data'!L28&gt;0,'Input Data'!L28&lt;0),'Input Data'!L22/'Input Data'!L28,"NA")</f>
        <v>2.3993115318416525</v>
      </c>
      <c r="M38" s="9">
        <f>IF(OR('Input Data'!M28&gt;0,'Input Data'!M28&lt;0),'Input Data'!M22/'Input Data'!M28,"NA")</f>
        <v>2.3441031740547595</v>
      </c>
      <c r="N38" s="9">
        <f>IF(OR('Input Data'!N28&gt;0,'Input Data'!N28&lt;0),'Input Data'!N22/'Input Data'!N28,"NA")</f>
        <v>2.5590630173585573</v>
      </c>
      <c r="O38" s="9">
        <f>IF(OR('Input Data'!O28&gt;0,'Input Data'!O28&lt;0),'Input Data'!O22/'Input Data'!O28,"NA")</f>
        <v>2.4004336115330593</v>
      </c>
      <c r="P38" s="9">
        <f>IF(OR('Input Data'!P28&gt;0,'Input Data'!P28&lt;0),'Input Data'!P22/'Input Data'!P28,"NA")</f>
        <v>0.9352642721565191</v>
      </c>
      <c r="Q38" s="9">
        <f>IF(OR('Input Data'!Q28&gt;0,'Input Data'!Q28&lt;0),'Input Data'!Q22/'Input Data'!Q28,"NA")</f>
        <v>0.8818231071380198</v>
      </c>
      <c r="R38" s="9">
        <f>IF(OR('Input Data'!R28&gt;0,'Input Data'!R28&lt;0),'Input Data'!R22/'Input Data'!R28,"NA")</f>
        <v>0.9726515624249988</v>
      </c>
      <c r="S38" s="9">
        <f>IF(OR('Input Data'!S28&gt;0,'Input Data'!S28&lt;0),'Input Data'!S22/'Input Data'!S28,"NA")</f>
        <v>1.1427605116621773</v>
      </c>
      <c r="T38" s="9">
        <f>IF(OR('Input Data'!T28&gt;0,'Input Data'!T28&lt;0),'Input Data'!T22/'Input Data'!T28,"NA")</f>
        <v>4.352017195767195</v>
      </c>
      <c r="U38" s="9">
        <f>IF(OR('Input Data'!U28&gt;0,'Input Data'!U28&lt;0),'Input Data'!U22/'Input Data'!U28,"NA")</f>
        <v>4.004548837978662</v>
      </c>
      <c r="V38" s="9">
        <f>IF(OR('Input Data'!V28&gt;0,'Input Data'!V28&lt;0),'Input Data'!V22/'Input Data'!V28,"NA")</f>
        <v>4.009002944888516</v>
      </c>
      <c r="W38" s="9">
        <f>IF(OR('Input Data'!W28&gt;0,'Input Data'!W28&lt;0),'Input Data'!W22/'Input Data'!W28,"NA")</f>
        <v>4.169279290766312</v>
      </c>
      <c r="X38" s="9">
        <f>IF(OR('Input Data'!X28&gt;0,'Input Data'!X28&lt;0),'Input Data'!X22/'Input Data'!X28,"NA")</f>
        <v>3.6157901558601466</v>
      </c>
      <c r="Y38" s="9">
        <f>IF(OR('Input Data'!Y28&gt;0,'Input Data'!Y28&lt;0),'Input Data'!Y22/'Input Data'!Y28,"NA")</f>
        <v>2.3413184520663513</v>
      </c>
      <c r="Z38" s="9">
        <f>IF(OR('Input Data'!Z28&gt;0,'Input Data'!Z28&lt;0),'Input Data'!Z22/'Input Data'!Z28,"NA")</f>
        <v>5.393445728357643</v>
      </c>
      <c r="AA38" s="9">
        <f>IF(OR('Input Data'!AA28&gt;0,'Input Data'!AA28&lt;0),'Input Data'!AA22/'Input Data'!AA28,"NA")</f>
        <v>5.935732018602049</v>
      </c>
      <c r="AB38" s="9">
        <f>IF(OR('Input Data'!AB28&gt;0,'Input Data'!AB28&lt;0),'Input Data'!AB22/'Input Data'!AB28,"NA")</f>
        <v>4.307212743949804</v>
      </c>
      <c r="AC38" s="9">
        <f>IF(OR('Input Data'!AC28&gt;0,'Input Data'!AC28&lt;0),'Input Data'!AC22/'Input Data'!AC28,"NA")</f>
        <v>4.709668071465881</v>
      </c>
      <c r="AD38" s="9">
        <f>IF(OR('Input Data'!AD28&gt;0,'Input Data'!AD28&lt;0),'Input Data'!AD22/'Input Data'!AD28,"NA")</f>
        <v>1.0021474588403723</v>
      </c>
      <c r="AE38" s="9">
        <f>IF(OR('Input Data'!AE28&gt;0,'Input Data'!AE28&lt;0),'Input Data'!AE22/'Input Data'!AE28,"NA")</f>
        <v>1.1485082132081796</v>
      </c>
      <c r="AF38" s="9">
        <f>IF(OR('Input Data'!AF28&gt;0,'Input Data'!AF28&lt;0),'Input Data'!AF22/'Input Data'!AF28,"NA")</f>
        <v>0.7284126916464186</v>
      </c>
      <c r="AG38" s="9">
        <f>IF(OR('Input Data'!AG28&gt;0,'Input Data'!AG28&lt;0),'Input Data'!AG22/'Input Data'!AG28,"NA")</f>
        <v>1.2023989681857266</v>
      </c>
      <c r="AH38" s="9">
        <f>IF(OR('Input Data'!AH28&gt;0,'Input Data'!AH28&lt;0),'Input Data'!AH22/'Input Data'!AH28,"NA")</f>
        <v>7.776380535811919</v>
      </c>
      <c r="AI38" s="9">
        <f>IF(OR('Input Data'!AI28&gt;0,'Input Data'!AI28&lt;0),'Input Data'!AI22/'Input Data'!AI28,"NA")</f>
        <v>8.413032223071422</v>
      </c>
      <c r="AJ38" s="9">
        <f>IF(OR('Input Data'!AJ28&gt;0,'Input Data'!AJ28&lt;0),'Input Data'!AJ22/'Input Data'!AJ28,"NA")</f>
        <v>8.42440081591025</v>
      </c>
      <c r="AK38" s="9">
        <f>IF(OR('Input Data'!AK28&gt;0,'Input Data'!AK28&lt;0),'Input Data'!AK22/'Input Data'!AK28,"NA")</f>
        <v>7.453044748199078</v>
      </c>
      <c r="AL38" s="9">
        <f>IF(OR('Input Data'!AL28&gt;0,'Input Data'!AL28&lt;0),'Input Data'!AL22/'Input Data'!AL28,"NA")</f>
        <v>7.558911537867187</v>
      </c>
      <c r="AM38" s="9">
        <f>IF(OR('Input Data'!AM28&gt;0,'Input Data'!AM28&lt;0),'Input Data'!AM22/'Input Data'!AM28,"NA")</f>
        <v>3.5704273453508746</v>
      </c>
      <c r="AN38" s="9">
        <f>IF(OR('Input Data'!AN28&gt;0,'Input Data'!AN28&lt;0),'Input Data'!AN22/'Input Data'!AN28,"NA")</f>
        <v>4.419534282018112</v>
      </c>
      <c r="AO38" s="9">
        <f>IF(OR('Input Data'!AO28&gt;0,'Input Data'!AO28&lt;0),'Input Data'!AO22/'Input Data'!AO28,"NA")</f>
        <v>4.8957209388112695</v>
      </c>
      <c r="AP38" s="9">
        <f>IF(OR('Input Data'!AP28&gt;0,'Input Data'!AP28&lt;0),'Input Data'!AP22/'Input Data'!AP28,"NA")</f>
        <v>2.6754979493657745</v>
      </c>
      <c r="AQ38" s="9">
        <f>IF(OR('Input Data'!AQ28&gt;0,'Input Data'!AQ28&lt;0),'Input Data'!AQ22/'Input Data'!AQ28,"NA")</f>
        <v>2.184941508989558</v>
      </c>
      <c r="AR38" s="9" t="str">
        <f>IF(OR('Input Data'!AR28&gt;0,'Input Data'!AR28&lt;0),'Input Data'!AR22/'Input Data'!AR28,"NA")</f>
        <v>NA</v>
      </c>
      <c r="AS38" s="9" t="str">
        <f>IF(OR('Input Data'!AS28&gt;0,'Input Data'!AS28&lt;0),'Input Data'!AS22/'Input Data'!AS28,"NA")</f>
        <v>NA</v>
      </c>
      <c r="AT38" s="9">
        <f>IF(OR('Input Data'!AT28&gt;0,'Input Data'!AT28&lt;0),'Input Data'!AT22/'Input Data'!AT28,"NA")</f>
        <v>9.678009141696291</v>
      </c>
      <c r="AU38" s="9">
        <f>IF(OR('Input Data'!AU28&gt;0,'Input Data'!AU28&lt;0),'Input Data'!AU22/'Input Data'!AU28,"NA")</f>
        <v>12.380181038589805</v>
      </c>
      <c r="AV38" s="9">
        <f>IF(OR('Input Data'!AV28&gt;0,'Input Data'!AV28&lt;0),'Input Data'!AV22/'Input Data'!AV28,"NA")</f>
        <v>9.525054219652523</v>
      </c>
      <c r="AW38" s="9">
        <f>IF(OR('Input Data'!AW28&gt;0,'Input Data'!AW28&lt;0),'Input Data'!AW22/'Input Data'!AW28,"NA")</f>
        <v>9.614594215427429</v>
      </c>
      <c r="AX38" s="9">
        <f>IF(OR('Input Data'!AX28&gt;0,'Input Data'!AX28&lt;0),'Input Data'!AX22/'Input Data'!AX28,"NA")</f>
        <v>11.652628748265357</v>
      </c>
      <c r="AY38" s="9">
        <f>IF(OR('Input Data'!AY28&gt;0,'Input Data'!AY28&lt;0),'Input Data'!AY22/'Input Data'!AY28,"NA")</f>
        <v>1.773546180159635</v>
      </c>
      <c r="AZ38" s="9">
        <f>IF(OR('Input Data'!AZ28&gt;0,'Input Data'!AZ28&lt;0),'Input Data'!AZ22/'Input Data'!AZ28,"NA")</f>
        <v>1.5937548069527765</v>
      </c>
      <c r="BA38" s="9">
        <f>IF(OR('Input Data'!BA28&gt;0,'Input Data'!BA28&lt;0),'Input Data'!BA22/'Input Data'!BA28,"NA")</f>
        <v>1.483136278780336</v>
      </c>
      <c r="BB38" s="9">
        <f>IF(OR('Input Data'!BB28&gt;0,'Input Data'!BB28&lt;0),'Input Data'!BB22/'Input Data'!BB28,"NA")</f>
        <v>1.395017793594306</v>
      </c>
      <c r="BC38" s="9">
        <f>IF(OR('Input Data'!BC28&gt;0,'Input Data'!BC28&lt;0),'Input Data'!BC22/'Input Data'!BC28,"NA")</f>
        <v>1.3477063348846043</v>
      </c>
      <c r="BD38" s="9">
        <f>IF(OR('Input Data'!BD28&gt;0,'Input Data'!BD28&lt;0),'Input Data'!BD22/'Input Data'!BD28,"NA")</f>
        <v>3.2400209168554994</v>
      </c>
      <c r="BE38" s="9">
        <f>IF(OR('Input Data'!BE28&gt;0,'Input Data'!BE28&lt;0),'Input Data'!BE22/'Input Data'!BE28,"NA")</f>
        <v>3.673243098570008</v>
      </c>
      <c r="BF38" s="9">
        <f>IF(OR('Input Data'!BF28&gt;0,'Input Data'!BF28&lt;0),'Input Data'!BF22/'Input Data'!BF28,"NA")</f>
        <v>2.6158969124776728</v>
      </c>
      <c r="BG38" s="9">
        <f>IF(OR('Input Data'!BG28&gt;0,'Input Data'!BG28&lt;0),'Input Data'!BG22/'Input Data'!BG28,"NA")</f>
        <v>0.9951671141560967</v>
      </c>
      <c r="BH38" s="9">
        <f>IF(OR('Input Data'!BH28&gt;0,'Input Data'!BH28&lt;0),'Input Data'!BH22/'Input Data'!BH28,"NA")</f>
        <v>1.388433560746397</v>
      </c>
      <c r="BI38" s="9">
        <f>IF(OR('Input Data'!BI28&gt;0,'Input Data'!BI28&lt;0),'Input Data'!BI22/'Input Data'!BI28,"NA")</f>
        <v>1.2713632379023763</v>
      </c>
      <c r="BJ38" s="9">
        <f>IF(OR('Input Data'!BJ28&gt;0,'Input Data'!BJ28&lt;0),'Input Data'!BJ22/'Input Data'!BJ28,"NA")</f>
        <v>2.853566438847563</v>
      </c>
      <c r="BK38" s="9">
        <f>IF(OR('Input Data'!BK28&gt;0,'Input Data'!BK28&lt;0),'Input Data'!BK22/'Input Data'!BK28,"NA")</f>
        <v>4.545824527803461</v>
      </c>
      <c r="BL38" s="9">
        <f>IF(OR('Input Data'!BL28&gt;0,'Input Data'!BL28&lt;0),'Input Data'!BL22/'Input Data'!BL28,"NA")</f>
        <v>4.2805347912794565</v>
      </c>
      <c r="BM38" s="9">
        <f>IF(OR('Input Data'!BM28&gt;0,'Input Data'!BM28&lt;0),'Input Data'!BM22/'Input Data'!BM28,"NA")</f>
        <v>3.05108472009995</v>
      </c>
      <c r="BN38" s="9">
        <f>IF(OR('Input Data'!BN28&gt;0,'Input Data'!BN28&lt;0),'Input Data'!BN22/'Input Data'!BN28,"NA")</f>
        <v>2.4369096655333045</v>
      </c>
      <c r="BO38" s="9">
        <f>IF(OR('Input Data'!BQ28&gt;0,'Input Data'!BQ28&lt;0),'Input Data'!BQ22/'Input Data'!BQ28,"NA")</f>
        <v>1.399373588753733</v>
      </c>
      <c r="BP38" s="9">
        <f>IF(OR('Input Data'!BR28&gt;0,'Input Data'!BR28&lt;0),'Input Data'!BR22/'Input Data'!BR28,"NA")</f>
        <v>1.3355429803287524</v>
      </c>
      <c r="BQ38" s="9">
        <f>IF(OR('Input Data'!BS28&gt;0,'Input Data'!BS28&lt;0),'Input Data'!BS22/'Input Data'!BS28,"NA")</f>
        <v>1.283073319670417</v>
      </c>
      <c r="BR38" s="9">
        <f>IF(OR('Input Data'!BT28&gt;0,'Input Data'!BT28&lt;0),'Input Data'!BT22/'Input Data'!BT28,"NA")</f>
        <v>1.5002645702623025</v>
      </c>
      <c r="BS38" s="9">
        <f>IF(OR('Input Data'!BU28&gt;0,'Input Data'!BU28&lt;0),'Input Data'!BU22/'Input Data'!BU28,"NA")</f>
        <v>2.496980297679945</v>
      </c>
      <c r="BT38" s="9">
        <f>IF(OR('Input Data'!BV28&gt;0,'Input Data'!BV28&lt;0),'Input Data'!BV22/'Input Data'!BV28,"NA")</f>
        <v>1.8755039601978667</v>
      </c>
      <c r="BU38" s="9">
        <f>IF(OR('Input Data'!BW28&gt;0,'Input Data'!BW28&lt;0),'Input Data'!BW22/'Input Data'!BW28,"NA")</f>
        <v>1.6583034647550778</v>
      </c>
      <c r="BV38" s="9">
        <f>IF(OR('Input Data'!BX28&gt;0,'Input Data'!BX28&lt;0),'Input Data'!BX22/'Input Data'!BX28,"NA")</f>
        <v>1.6148364107547781</v>
      </c>
      <c r="BW38" s="9">
        <f>IF(OR('Input Data'!BY28&gt;0,'Input Data'!BY28&lt;0),'Input Data'!BY22/'Input Data'!BY28,"NA")</f>
        <v>1.8618297712785903</v>
      </c>
      <c r="BX38" s="9">
        <f>IF(OR('Input Data'!BZ28&gt;0,'Input Data'!BZ28&lt;0),'Input Data'!BZ22/'Input Data'!BZ28,"NA")</f>
        <v>1.6272791519434628</v>
      </c>
      <c r="BY38" s="9">
        <f>IF(OR('Input Data'!CA28&gt;0,'Input Data'!CA28&lt;0),'Input Data'!CA22/'Input Data'!CA28,"NA")</f>
        <v>1.6749760306807286</v>
      </c>
      <c r="BZ38" s="9">
        <f>IF(OR('Input Data'!CB28&gt;0,'Input Data'!CB28&lt;0),'Input Data'!CB22/'Input Data'!CB28,"NA")</f>
        <v>1.9242029636281992</v>
      </c>
      <c r="CA38" s="9">
        <f>IF(OR('Input Data'!CC28&gt;0,'Input Data'!CC28&lt;0),'Input Data'!CC22/'Input Data'!CC28,"NA")</f>
        <v>1.9035559637842803</v>
      </c>
      <c r="CB38" s="9">
        <f>IF(OR('Input Data'!CD28&gt;0,'Input Data'!CD28&lt;0),'Input Data'!CD22/'Input Data'!CD28,"NA")</f>
        <v>2.1926957342616085</v>
      </c>
      <c r="CC38" s="9">
        <f>IF(OR('Input Data'!CE28&gt;0,'Input Data'!CE28&lt;0),'Input Data'!CE22/'Input Data'!CE28,"NA")</f>
        <v>1.9063932120332139</v>
      </c>
      <c r="CD38" s="9">
        <f>IF(OR('Input Data'!CF28&gt;0,'Input Data'!CF28&lt;0),'Input Data'!CF22/'Input Data'!CF28,"NA")</f>
        <v>2.4366110838646393</v>
      </c>
      <c r="CE38" s="9">
        <f>IF(OR('Input Data'!CG28&gt;0,'Input Data'!CG28&lt;0),'Input Data'!CG22/'Input Data'!CG28,"NA")</f>
        <v>2.615684210526316</v>
      </c>
      <c r="CF38" s="9">
        <f>IF(OR('Input Data'!CH28&gt;0,'Input Data'!CH28&lt;0),'Input Data'!CH22/'Input Data'!CH28,"NA")</f>
        <v>2.9723102938068062</v>
      </c>
      <c r="CG38" s="9">
        <f>IF(OR('Input Data'!CI28&gt;0,'Input Data'!CI28&lt;0),'Input Data'!CI22/'Input Data'!CI28,"NA")</f>
        <v>3.2415209790209794</v>
      </c>
      <c r="CH38" s="9">
        <f>IF(OR('Input Data'!CJ28&gt;0,'Input Data'!CJ28&lt;0),'Input Data'!CJ22/'Input Data'!CJ28,"NA")</f>
        <v>2.8160946745562128</v>
      </c>
      <c r="CI38" s="9">
        <f>IF(OR('Input Data'!CK28&gt;0,'Input Data'!CK28&lt;0),'Input Data'!CK22/'Input Data'!CK28,"NA")</f>
        <v>2.929540334563581</v>
      </c>
      <c r="CJ38" s="9"/>
      <c r="CK38" s="9"/>
      <c r="CL38" s="9"/>
      <c r="CM38" s="9"/>
      <c r="CN38" s="9"/>
      <c r="CO38" s="9"/>
      <c r="CP38" s="9"/>
      <c r="CQ38" s="9"/>
      <c r="CR38" s="9"/>
      <c r="CS38" s="9"/>
      <c r="CT38" s="9"/>
      <c r="CU38" s="9"/>
      <c r="CV38" s="9"/>
      <c r="CW38" s="9"/>
      <c r="CX38" s="9"/>
      <c r="CY38" s="9"/>
      <c r="CZ38" s="9"/>
      <c r="DA38" s="9"/>
      <c r="DB38" s="9"/>
      <c r="DC38" s="9"/>
      <c r="DD38" s="9"/>
      <c r="DE38" s="9"/>
      <c r="DF38" s="9"/>
      <c r="DG38" s="9"/>
      <c r="DH38" s="9"/>
      <c r="DI38" s="9"/>
      <c r="DJ38" s="9"/>
      <c r="DK38" s="9"/>
      <c r="DL38" s="9"/>
      <c r="DM38" s="9"/>
      <c r="DN38" s="9"/>
      <c r="DO38" s="9"/>
      <c r="DP38" s="9"/>
      <c r="DQ38" s="9"/>
      <c r="DR38" s="9"/>
      <c r="DS38" s="9"/>
      <c r="DT38" s="9"/>
      <c r="DU38" s="9"/>
      <c r="DV38" s="9"/>
      <c r="DW38" s="9"/>
      <c r="DX38" s="9"/>
      <c r="DY38" s="9"/>
      <c r="DZ38" s="9"/>
      <c r="EA38" s="9"/>
      <c r="EB38" s="9"/>
      <c r="EC38" s="9"/>
      <c r="ED38" s="9"/>
      <c r="EE38" s="9"/>
      <c r="EF38" s="9"/>
      <c r="EG38" s="9"/>
      <c r="EH38" s="9"/>
      <c r="EI38" s="9"/>
      <c r="EJ38" s="9"/>
      <c r="EK38" s="9"/>
      <c r="EL38" s="9"/>
      <c r="EM38" s="9"/>
      <c r="EN38" s="9"/>
      <c r="EO38" s="9"/>
      <c r="EP38" s="9"/>
      <c r="EQ38" s="9"/>
      <c r="ER38" s="9"/>
      <c r="ES38" s="9"/>
      <c r="ET38" s="9"/>
      <c r="EU38" s="9"/>
      <c r="EV38" s="9"/>
      <c r="EW38" s="9"/>
      <c r="EX38" s="9"/>
      <c r="EY38" s="9"/>
      <c r="EZ38" s="9"/>
      <c r="FA38" s="9"/>
      <c r="FB38" s="9"/>
      <c r="FC38" s="9"/>
      <c r="FD38" s="9"/>
      <c r="FE38" s="9"/>
      <c r="FF38" s="9"/>
      <c r="FG38" s="9"/>
    </row>
    <row r="39" spans="1:163" s="4" customFormat="1" ht="12" customHeight="1">
      <c r="A39" s="24" t="s">
        <v>455</v>
      </c>
      <c r="B39" s="126" t="s">
        <v>129</v>
      </c>
      <c r="C39" s="29" t="s">
        <v>428</v>
      </c>
      <c r="D39" s="29"/>
      <c r="E39" s="20">
        <f>IF(OR('Input Data'!E28&gt;0,'Input Data'!E28&lt;0),('Input Data'!E16+'Input Data'!E18)/'Input Data'!E28,"NA")</f>
        <v>1.7423794104510941</v>
      </c>
      <c r="F39" s="20">
        <f>IF(OR('Input Data'!F28&gt;0,'Input Data'!F28&lt;0),('Input Data'!F16+'Input Data'!F18)/'Input Data'!F28,"NA")</f>
        <v>2.5422522682796656</v>
      </c>
      <c r="G39" s="20">
        <f>IF(OR('Input Data'!G28&gt;0,'Input Data'!G28&lt;0),('Input Data'!G16+'Input Data'!G18)/'Input Data'!G28,"NA")</f>
        <v>1.585231833055504</v>
      </c>
      <c r="H39" s="20">
        <f>IF(OR('Input Data'!H28&gt;0,'Input Data'!H28&lt;0),('Input Data'!H16+'Input Data'!H18)/'Input Data'!H28,"NA")</f>
        <v>1.590468468597751</v>
      </c>
      <c r="I39" s="20">
        <f>IF(OR('Input Data'!I28&gt;0,'Input Data'!I28&lt;0),('Input Data'!I16+'Input Data'!I18)/'Input Data'!I28,"NA")</f>
        <v>1.4906127954577535</v>
      </c>
      <c r="J39" s="20">
        <f>IF(OR('Input Data'!J28&gt;0,'Input Data'!J28&lt;0),('Input Data'!J16+'Input Data'!J18)/'Input Data'!J28,"NA")</f>
        <v>1.3414344587967744</v>
      </c>
      <c r="K39" s="20">
        <f>IF(OR('Input Data'!K28&gt;0,'Input Data'!K28&lt;0),('Input Data'!K16+'Input Data'!K18)/'Input Data'!K28,"NA")</f>
        <v>0.6776239417877064</v>
      </c>
      <c r="L39" s="20">
        <f>IF(OR('Input Data'!L28&gt;0,'Input Data'!L28&lt;0),('Input Data'!L16+'Input Data'!L18)/'Input Data'!L28,"NA")</f>
        <v>0.8400485057111564</v>
      </c>
      <c r="M39" s="20">
        <f>IF(OR('Input Data'!M28&gt;0,'Input Data'!M28&lt;0),('Input Data'!M16+'Input Data'!M18)/'Input Data'!M28,"NA")</f>
        <v>0.9065323278998957</v>
      </c>
      <c r="N39" s="20">
        <f>IF(OR('Input Data'!N28&gt;0,'Input Data'!N28&lt;0),('Input Data'!N16+'Input Data'!N18)/'Input Data'!N28,"NA")</f>
        <v>1.1261295797196746</v>
      </c>
      <c r="O39" s="20">
        <f>IF(OR('Input Data'!O28&gt;0,'Input Data'!O28&lt;0),('Input Data'!O16+'Input Data'!O18)/'Input Data'!O28,"NA")</f>
        <v>0.9746495221458964</v>
      </c>
      <c r="P39" s="20">
        <f>IF(OR('Input Data'!P28&gt;0,'Input Data'!P28&lt;0),('Input Data'!P16+'Input Data'!P18)/'Input Data'!P28,"NA")</f>
        <v>0.7210541684917505</v>
      </c>
      <c r="Q39" s="20">
        <f>IF(OR('Input Data'!Q28&gt;0,'Input Data'!Q28&lt;0),('Input Data'!Q16+'Input Data'!Q18)/'Input Data'!Q28,"NA")</f>
        <v>0.6874847622917514</v>
      </c>
      <c r="R39" s="20">
        <f>IF(OR('Input Data'!R28&gt;0,'Input Data'!R28&lt;0),('Input Data'!R16+'Input Data'!R18)/'Input Data'!R28,"NA")</f>
        <v>0.7420438727019633</v>
      </c>
      <c r="S39" s="20">
        <f>IF(OR('Input Data'!S28&gt;0,'Input Data'!S28&lt;0),('Input Data'!S16+'Input Data'!S18)/'Input Data'!S28,"NA")</f>
        <v>0.829264757395306</v>
      </c>
      <c r="T39" s="20">
        <f>IF(OR('Input Data'!T28&gt;0,'Input Data'!T28&lt;0),('Input Data'!T16+'Input Data'!T18)/'Input Data'!T28,"NA")</f>
        <v>2.74211860670194</v>
      </c>
      <c r="U39" s="20">
        <f>IF(OR('Input Data'!U28&gt;0,'Input Data'!U28&lt;0),('Input Data'!U16+'Input Data'!U18)/'Input Data'!U28,"NA")</f>
        <v>2.5331651641716983</v>
      </c>
      <c r="V39" s="20">
        <f>IF(OR('Input Data'!V28&gt;0,'Input Data'!V28&lt;0),('Input Data'!V16+'Input Data'!V18)/'Input Data'!V28,"NA")</f>
        <v>2.315607909129154</v>
      </c>
      <c r="W39" s="20">
        <f>IF(OR('Input Data'!W28&gt;0,'Input Data'!W28&lt;0),('Input Data'!W16+'Input Data'!W18)/'Input Data'!W28,"NA")</f>
        <v>2.5541788234941163</v>
      </c>
      <c r="X39" s="20">
        <f>IF(OR('Input Data'!X28&gt;0,'Input Data'!X28&lt;0),('Input Data'!X16+'Input Data'!X18)/'Input Data'!X28,"NA")</f>
        <v>2.0583325232494083</v>
      </c>
      <c r="Y39" s="20">
        <f>IF(OR('Input Data'!Y28&gt;0,'Input Data'!Y28&lt;0),('Input Data'!Y16+'Input Data'!Y18)/'Input Data'!Y28,"NA")</f>
        <v>1.1875223129254413</v>
      </c>
      <c r="Z39" s="20">
        <f>IF(OR('Input Data'!Z28&gt;0,'Input Data'!Z28&lt;0),('Input Data'!Z16+'Input Data'!Z18)/'Input Data'!Z28,"NA")</f>
        <v>4.5007892909010545</v>
      </c>
      <c r="AA39" s="20">
        <f>IF(OR('Input Data'!AA28&gt;0,'Input Data'!AA28&lt;0),('Input Data'!AA16+'Input Data'!AA18)/'Input Data'!AA28,"NA")</f>
        <v>4.881860671119036</v>
      </c>
      <c r="AB39" s="20">
        <f>IF(OR('Input Data'!AB28&gt;0,'Input Data'!AB28&lt;0),('Input Data'!AB16+'Input Data'!AB18)/'Input Data'!AB28,"NA")</f>
        <v>4.050341499539167</v>
      </c>
      <c r="AC39" s="20">
        <f>IF(OR('Input Data'!AC28&gt;0,'Input Data'!AC28&lt;0),('Input Data'!AC16+'Input Data'!AC18)/'Input Data'!AC28,"NA")</f>
        <v>4.23463962964818</v>
      </c>
      <c r="AD39" s="20">
        <f>IF(OR('Input Data'!AD28&gt;0,'Input Data'!AD28&lt;0),('Input Data'!AD16+'Input Data'!AD18)/'Input Data'!AD28,"NA")</f>
        <v>0.8768861846814604</v>
      </c>
      <c r="AE39" s="20">
        <f>IF(OR('Input Data'!AE28&gt;0,'Input Data'!AE28&lt;0),('Input Data'!AE16+'Input Data'!AE18)/'Input Data'!AE28,"NA")</f>
        <v>0.9286167716350099</v>
      </c>
      <c r="AF39" s="20">
        <f>IF(OR('Input Data'!AF28&gt;0,'Input Data'!AF28&lt;0),('Input Data'!AF16+'Input Data'!AF18)/'Input Data'!AF28,"NA")</f>
        <v>0.6228526365147705</v>
      </c>
      <c r="AG39" s="20">
        <f>IF(OR('Input Data'!AG28&gt;0,'Input Data'!AG28&lt;0),('Input Data'!AG16+'Input Data'!AG18)/'Input Data'!AG28,"NA")</f>
        <v>1.0096044711951848</v>
      </c>
      <c r="AH39" s="20">
        <f>IF(OR('Input Data'!AH28&gt;0,'Input Data'!AH28&lt;0),('Input Data'!AH16+'Input Data'!AH18)/'Input Data'!AH28,"NA")</f>
        <v>3.54997266265719</v>
      </c>
      <c r="AI39" s="20">
        <f>IF(OR('Input Data'!AI28&gt;0,'Input Data'!AI28&lt;0),('Input Data'!AI16+'Input Data'!AI18)/'Input Data'!AI28,"NA")</f>
        <v>4.1882103498434455</v>
      </c>
      <c r="AJ39" s="20">
        <f>IF(OR('Input Data'!AJ28&gt;0,'Input Data'!AJ28&lt;0),('Input Data'!AJ16+'Input Data'!AJ18)/'Input Data'!AJ28,"NA")</f>
        <v>3.3339920108788035</v>
      </c>
      <c r="AK39" s="20">
        <f>IF(OR('Input Data'!AK28&gt;0,'Input Data'!AK28&lt;0),('Input Data'!AK16+'Input Data'!AK18)/'Input Data'!AK28,"NA")</f>
        <v>3.276086706814788</v>
      </c>
      <c r="AL39" s="20">
        <f>IF(OR('Input Data'!AL28&gt;0,'Input Data'!AL28&lt;0),('Input Data'!AL16+'Input Data'!AL18)/'Input Data'!AL28,"NA")</f>
        <v>2.8307180085132684</v>
      </c>
      <c r="AM39" s="20">
        <f>IF(OR('Input Data'!AM28&gt;0,'Input Data'!AM28&lt;0),('Input Data'!AM16+'Input Data'!AM18)/'Input Data'!AM28,"NA")</f>
        <v>3.3415793068630655</v>
      </c>
      <c r="AN39" s="20">
        <f>IF(OR('Input Data'!AN28&gt;0,'Input Data'!AN28&lt;0),('Input Data'!AN16+'Input Data'!AN18)/'Input Data'!AN28,"NA")</f>
        <v>4.210970245795602</v>
      </c>
      <c r="AO39" s="20">
        <f>IF(OR('Input Data'!AO28&gt;0,'Input Data'!AO28&lt;0),('Input Data'!AO16+'Input Data'!AO18)/'Input Data'!AO28,"NA")</f>
        <v>4.725549868584866</v>
      </c>
      <c r="AP39" s="20">
        <f>IF(OR('Input Data'!AP28&gt;0,'Input Data'!AP28&lt;0),('Input Data'!AP16+'Input Data'!AP18)/'Input Data'!AP28,"NA")</f>
        <v>2.4925848374201807</v>
      </c>
      <c r="AQ39" s="20">
        <f>IF(OR('Input Data'!AQ28&gt;0,'Input Data'!AQ28&lt;0),('Input Data'!AQ16+'Input Data'!AQ18)/'Input Data'!AQ28,"NA")</f>
        <v>2.0421135275182536</v>
      </c>
      <c r="AR39" s="20" t="str">
        <f>IF(OR('Input Data'!AR28&gt;0,'Input Data'!AR28&lt;0),('Input Data'!AR16+'Input Data'!AR18)/'Input Data'!AR28,"NA")</f>
        <v>NA</v>
      </c>
      <c r="AS39" s="20" t="str">
        <f>IF(OR('Input Data'!AS28&gt;0,'Input Data'!AS28&lt;0),('Input Data'!AS16+'Input Data'!AS18)/'Input Data'!AS28,"NA")</f>
        <v>NA</v>
      </c>
      <c r="AT39" s="20">
        <f>IF(OR('Input Data'!AT28&gt;0,'Input Data'!AT28&lt;0),('Input Data'!AT16+'Input Data'!AT18)/'Input Data'!AT28,"NA")</f>
        <v>8.839512442864399</v>
      </c>
      <c r="AU39" s="20">
        <f>IF(OR('Input Data'!AU28&gt;0,'Input Data'!AU28&lt;0),('Input Data'!AU16+'Input Data'!AU18)/'Input Data'!AU28,"NA")</f>
        <v>11.321105288232491</v>
      </c>
      <c r="AV39" s="20">
        <f>IF(OR('Input Data'!AV28&gt;0,'Input Data'!AV28&lt;0),('Input Data'!AV16+'Input Data'!AV18)/'Input Data'!AV28,"NA")</f>
        <v>8.655914557570217</v>
      </c>
      <c r="AW39" s="20">
        <f>IF(OR('Input Data'!AW28&gt;0,'Input Data'!AW28&lt;0),('Input Data'!AW16+'Input Data'!AW18)/'Input Data'!AW28,"NA")</f>
        <v>8.9650984499355</v>
      </c>
      <c r="AX39" s="20">
        <f>IF(OR('Input Data'!AX28&gt;0,'Input Data'!AX28&lt;0),('Input Data'!AX16+'Input Data'!AX18)/'Input Data'!AX28,"NA")</f>
        <v>10.833914087819831</v>
      </c>
      <c r="AY39" s="20">
        <f>IF(OR('Input Data'!AY28&gt;0,'Input Data'!AY28&lt;0),('Input Data'!AY16+'Input Data'!AY18)/'Input Data'!AY28,"NA")</f>
        <v>0.2307867730900798</v>
      </c>
      <c r="AZ39" s="20">
        <f>IF(OR('Input Data'!AZ28&gt;0,'Input Data'!AZ28&lt;0),('Input Data'!AZ16+'Input Data'!AZ18)/'Input Data'!AZ28,"NA")</f>
        <v>0.5331487463467159</v>
      </c>
      <c r="BA39" s="20">
        <f>IF(OR('Input Data'!BA28&gt;0,'Input Data'!BA28&lt;0),('Input Data'!BA16+'Input Data'!BA18)/'Input Data'!BA28,"NA")</f>
        <v>0.4138145612943373</v>
      </c>
      <c r="BB39" s="20">
        <f>IF(OR('Input Data'!BB28&gt;0,'Input Data'!BB28&lt;0),('Input Data'!BB16+'Input Data'!BB18)/'Input Data'!BB28,"NA")</f>
        <v>0.41333472890935735</v>
      </c>
      <c r="BC39" s="20">
        <f>IF(OR('Input Data'!BC28&gt;0,'Input Data'!BC28&lt;0),('Input Data'!BC16+'Input Data'!BC18)/'Input Data'!BC28,"NA")</f>
        <v>0.3479912622281318</v>
      </c>
      <c r="BD39" s="20">
        <f>IF(OR('Input Data'!BD28&gt;0,'Input Data'!BD28&lt;0),('Input Data'!BD16+'Input Data'!BD18)/'Input Data'!BD28,"NA")</f>
        <v>2.7021091162628554</v>
      </c>
      <c r="BE39" s="20">
        <f>IF(OR('Input Data'!BE28&gt;0,'Input Data'!BE28&lt;0),('Input Data'!BE16+'Input Data'!BE18)/'Input Data'!BE28,"NA")</f>
        <v>3.0517702837042138</v>
      </c>
      <c r="BF39" s="20">
        <f>IF(OR('Input Data'!BF28&gt;0,'Input Data'!BF28&lt;0),('Input Data'!BF16+'Input Data'!BF18)/'Input Data'!BF28,"NA")</f>
        <v>2.1500637917836185</v>
      </c>
      <c r="BG39" s="20">
        <f>IF(OR('Input Data'!BG28&gt;0,'Input Data'!BG28&lt;0),('Input Data'!BG16+'Input Data'!BG18)/'Input Data'!BG28,"NA")</f>
        <v>0.9393574669012129</v>
      </c>
      <c r="BH39" s="20">
        <f>IF(OR('Input Data'!BH28&gt;0,'Input Data'!BH28&lt;0),('Input Data'!BH16+'Input Data'!BH18)/'Input Data'!BH28,"NA")</f>
        <v>1.3041250621244296</v>
      </c>
      <c r="BI39" s="20">
        <f>IF(OR('Input Data'!BI28&gt;0,'Input Data'!BI28&lt;0),('Input Data'!BI16+'Input Data'!BI18)/'Input Data'!BI28,"NA")</f>
        <v>1.094130758305755</v>
      </c>
      <c r="BJ39" s="20">
        <f>IF(OR('Input Data'!BJ28&gt;0,'Input Data'!BJ28&lt;0),('Input Data'!BJ16+'Input Data'!BJ18)/'Input Data'!BJ28,"NA")</f>
        <v>2.746516633311936</v>
      </c>
      <c r="BK39" s="20">
        <f>IF(OR('Input Data'!BK28&gt;0,'Input Data'!BK28&lt;0),('Input Data'!BK16+'Input Data'!BK18)/'Input Data'!BK28,"NA")</f>
        <v>0.4666408004226655</v>
      </c>
      <c r="BL39" s="20">
        <f>IF(OR('Input Data'!BL28&gt;0,'Input Data'!BL28&lt;0),('Input Data'!BL16+'Input Data'!BL18)/'Input Data'!BL28,"NA")</f>
        <v>0.5070749277584078</v>
      </c>
      <c r="BM39" s="20">
        <f>IF(OR('Input Data'!BM28&gt;0,'Input Data'!BM28&lt;0),('Input Data'!BM16+'Input Data'!BM18)/'Input Data'!BM28,"NA")</f>
        <v>0.340575637804272</v>
      </c>
      <c r="BN39" s="20">
        <f>IF(OR('Input Data'!BN28&gt;0,'Input Data'!BN28&lt;0),('Input Data'!BN16+'Input Data'!BN18)/'Input Data'!BN28,"NA")</f>
        <v>0.38930545361951985</v>
      </c>
      <c r="BO39" s="20">
        <f>IF(OR('Input Data'!BQ28&gt;0,'Input Data'!BQ28&lt;0),('Input Data'!BQ16+'Input Data'!BQ18)/'Input Data'!BQ28,"NA")</f>
        <v>0.9769830286255372</v>
      </c>
      <c r="BP39" s="20">
        <f>IF(OR('Input Data'!BR28&gt;0,'Input Data'!BR28&lt;0),('Input Data'!BR16+'Input Data'!BR18)/'Input Data'!BR28,"NA")</f>
        <v>0.988197251414713</v>
      </c>
      <c r="BQ39" s="20">
        <f>IF(OR('Input Data'!BS28&gt;0,'Input Data'!BS28&lt;0),('Input Data'!BS16+'Input Data'!BS18)/'Input Data'!BS28,"NA")</f>
        <v>0.8610983311723619</v>
      </c>
      <c r="BR39" s="20">
        <f>IF(OR('Input Data'!BT28&gt;0,'Input Data'!BT28&lt;0),('Input Data'!BT16+'Input Data'!BT18)/'Input Data'!BT28,"NA")</f>
        <v>1.105903696424522</v>
      </c>
      <c r="BS39" s="20">
        <f>IF(OR('Input Data'!BU28&gt;0,'Input Data'!BU28&lt;0),('Input Data'!BU16+'Input Data'!BU18)/'Input Data'!BU28,"NA")</f>
        <v>1.740140589419491</v>
      </c>
      <c r="BT39" s="20">
        <f>IF(OR('Input Data'!BV28&gt;0,'Input Data'!BV28&lt;0),('Input Data'!BV16+'Input Data'!BV18)/'Input Data'!BV28,"NA")</f>
        <v>0.8117976724902067</v>
      </c>
      <c r="BU39" s="20">
        <f>IF(OR('Input Data'!BW28&gt;0,'Input Data'!BW28&lt;0),('Input Data'!BW16+'Input Data'!BW18)/'Input Data'!BW28,"NA")</f>
        <v>0.6887694145758662</v>
      </c>
      <c r="BV39" s="20">
        <f>IF(OR('Input Data'!BX28&gt;0,'Input Data'!BX28&lt;0),('Input Data'!BX16+'Input Data'!BX18)/'Input Data'!BX28,"NA")</f>
        <v>0.6441528992549401</v>
      </c>
      <c r="BW39" s="20">
        <f>IF(OR('Input Data'!BY28&gt;0,'Input Data'!BY28&lt;0),('Input Data'!BY16+'Input Data'!BY18)/'Input Data'!BY28,"NA")</f>
        <v>0.7165354330708663</v>
      </c>
      <c r="BX39" s="20">
        <f>IF(OR('Input Data'!BZ28&gt;0,'Input Data'!BZ28&lt;0),('Input Data'!BZ16+'Input Data'!BZ18)/'Input Data'!BZ28,"NA")</f>
        <v>0.6282685512367491</v>
      </c>
      <c r="BY39" s="20">
        <f>IF(OR('Input Data'!CA28&gt;0,'Input Data'!CA28&lt;0),('Input Data'!CA16+'Input Data'!CA18)/'Input Data'!CA28,"NA")</f>
        <v>0.6765340364333653</v>
      </c>
      <c r="BZ39" s="20">
        <f>IF(OR('Input Data'!CB28&gt;0,'Input Data'!CB28&lt;0),('Input Data'!CB16+'Input Data'!CB18)/'Input Data'!CB28,"NA")</f>
        <v>0.9883251010327795</v>
      </c>
      <c r="CA39" s="20">
        <f>IF(OR('Input Data'!CC28&gt;0,'Input Data'!CC28&lt;0),('Input Data'!CC16+'Input Data'!CC18)/'Input Data'!CC28,"NA")</f>
        <v>1.3910904080829287</v>
      </c>
      <c r="CB39" s="20">
        <f>IF(OR('Input Data'!CD28&gt;0,'Input Data'!CD28&lt;0),('Input Data'!CD16+'Input Data'!CD18)/'Input Data'!CD28,"NA")</f>
        <v>1.5999763997875982</v>
      </c>
      <c r="CC39" s="20">
        <f>IF(OR('Input Data'!CE28&gt;0,'Input Data'!CE28&lt;0),('Input Data'!CE16+'Input Data'!CE18)/'Input Data'!CE28,"NA")</f>
        <v>1.3227460411089431</v>
      </c>
      <c r="CD39" s="20">
        <f>IF(OR('Input Data'!CF28&gt;0,'Input Data'!CF28&lt;0),('Input Data'!CF16+'Input Data'!CF18)/'Input Data'!CF28,"NA")</f>
        <v>0.3370402157920549</v>
      </c>
      <c r="CE39" s="20">
        <f>IF(OR('Input Data'!CG28&gt;0,'Input Data'!CG28&lt;0),('Input Data'!CG16+'Input Data'!CG18)/'Input Data'!CG28,"NA")</f>
        <v>0.2708642105263158</v>
      </c>
      <c r="CF39" s="20">
        <f>IF(OR('Input Data'!CH28&gt;0,'Input Data'!CH28&lt;0),('Input Data'!CH16+'Input Data'!CH18)/'Input Data'!CH28,"NA")</f>
        <v>0.20908898752906363</v>
      </c>
      <c r="CG39" s="20">
        <f>IF(OR('Input Data'!CI28&gt;0,'Input Data'!CI28&lt;0),('Input Data'!CI16+'Input Data'!CI18)/'Input Data'!CI28,"NA")</f>
        <v>0.4710524475524476</v>
      </c>
      <c r="CH39" s="20">
        <f>IF(OR('Input Data'!CJ28&gt;0,'Input Data'!CJ28&lt;0),('Input Data'!CJ16+'Input Data'!CJ18)/'Input Data'!CJ28,"NA")</f>
        <v>0.4302218934911243</v>
      </c>
      <c r="CI39" s="20">
        <f>IF(OR('Input Data'!CK28&gt;0,'Input Data'!CK28&lt;0),('Input Data'!CK16+'Input Data'!CK18)/'Input Data'!CK28,"NA")</f>
        <v>0.4193256003451086</v>
      </c>
      <c r="CJ39" s="20"/>
      <c r="CK39" s="20"/>
      <c r="CL39" s="20"/>
      <c r="CM39" s="20"/>
      <c r="CN39" s="20"/>
      <c r="CO39" s="20"/>
      <c r="CP39" s="20"/>
      <c r="CQ39" s="20"/>
      <c r="CR39" s="20"/>
      <c r="CS39" s="20"/>
      <c r="CT39" s="20"/>
      <c r="CU39" s="20"/>
      <c r="CV39" s="20"/>
      <c r="CW39" s="20"/>
      <c r="CX39" s="20"/>
      <c r="CY39" s="20"/>
      <c r="CZ39" s="20"/>
      <c r="DA39" s="20"/>
      <c r="DB39" s="20"/>
      <c r="DC39" s="20"/>
      <c r="DD39" s="20"/>
      <c r="DE39" s="20"/>
      <c r="DF39" s="20"/>
      <c r="DG39" s="20"/>
      <c r="DH39" s="20"/>
      <c r="DI39" s="20"/>
      <c r="DJ39" s="20"/>
      <c r="DK39" s="20"/>
      <c r="DL39" s="20"/>
      <c r="DM39" s="20"/>
      <c r="DN39" s="20"/>
      <c r="DO39" s="20"/>
      <c r="DP39" s="20"/>
      <c r="DQ39" s="20"/>
      <c r="DR39" s="20"/>
      <c r="DS39" s="20"/>
      <c r="DT39" s="20"/>
      <c r="DU39" s="20"/>
      <c r="DV39" s="20"/>
      <c r="DW39" s="20"/>
      <c r="DX39" s="20"/>
      <c r="DY39" s="20"/>
      <c r="DZ39" s="20"/>
      <c r="EA39" s="20"/>
      <c r="EB39" s="20"/>
      <c r="EC39" s="20"/>
      <c r="ED39" s="20"/>
      <c r="EE39" s="20"/>
      <c r="EF39" s="20"/>
      <c r="EG39" s="20"/>
      <c r="EH39" s="20"/>
      <c r="EI39" s="20"/>
      <c r="EJ39" s="20"/>
      <c r="EK39" s="20"/>
      <c r="EL39" s="20"/>
      <c r="EM39" s="20"/>
      <c r="EN39" s="20"/>
      <c r="EO39" s="20"/>
      <c r="EP39" s="20"/>
      <c r="EQ39" s="20"/>
      <c r="ER39" s="20"/>
      <c r="ES39" s="20"/>
      <c r="ET39" s="20"/>
      <c r="EU39" s="20"/>
      <c r="EV39" s="20"/>
      <c r="EW39" s="20"/>
      <c r="EX39" s="20"/>
      <c r="EY39" s="20"/>
      <c r="EZ39" s="20"/>
      <c r="FA39" s="20"/>
      <c r="FB39" s="20"/>
      <c r="FC39" s="20"/>
      <c r="FD39" s="20"/>
      <c r="FE39" s="20"/>
      <c r="FF39" s="20"/>
      <c r="FG39" s="20"/>
    </row>
    <row r="40" spans="1:163" s="4" customFormat="1" ht="12" customHeight="1">
      <c r="A40" s="24" t="s">
        <v>435</v>
      </c>
      <c r="B40" s="126" t="s">
        <v>130</v>
      </c>
      <c r="C40" s="29" t="s">
        <v>436</v>
      </c>
      <c r="D40" s="29"/>
      <c r="E40" s="9">
        <f>IF(OR('Input Data'!E28='Input Data'!E26,'Input Data'!E28=0),"NA",('Input Data'!E22-'Input Data'!E16)/('Input Data'!E28-'Input Data'!E26))</f>
        <v>2.046797613687528</v>
      </c>
      <c r="F40" s="9">
        <f>IF(OR('Input Data'!F28='Input Data'!F26,'Input Data'!F28=0),"NA",('Input Data'!F22-'Input Data'!F16)/('Input Data'!F28-'Input Data'!F26))</f>
        <v>2.0424214051640317</v>
      </c>
      <c r="G40" s="9">
        <f>IF(OR('Input Data'!G28='Input Data'!G26,'Input Data'!G28=0),"NA",('Input Data'!G22-'Input Data'!G16)/('Input Data'!G28-'Input Data'!G26))</f>
        <v>1.7348631804861943</v>
      </c>
      <c r="H40" s="9">
        <f>IF(OR('Input Data'!H28='Input Data'!H26,'Input Data'!H28=0),"NA",('Input Data'!H22-'Input Data'!H16)/('Input Data'!H28-'Input Data'!H26))</f>
        <v>1.6705199815731893</v>
      </c>
      <c r="I40" s="9">
        <f>IF(OR('Input Data'!I28='Input Data'!I26,'Input Data'!I28=0),"NA",('Input Data'!I22-'Input Data'!I16)/('Input Data'!I28-'Input Data'!I26))</f>
        <v>1.5224099244400664</v>
      </c>
      <c r="J40" s="9">
        <f>IF(OR('Input Data'!J28='Input Data'!J26,'Input Data'!J28=0),"NA",('Input Data'!J22-'Input Data'!J16)/('Input Data'!J28-'Input Data'!J26))</f>
        <v>1.4200994804801412</v>
      </c>
      <c r="K40" s="9">
        <f>IF(OR('Input Data'!K28='Input Data'!K26,'Input Data'!K28=0),"NA",('Input Data'!K22-'Input Data'!K16)/('Input Data'!K28-'Input Data'!K26))</f>
        <v>1.8301197655652766</v>
      </c>
      <c r="L40" s="9">
        <f>IF(OR('Input Data'!L28='Input Data'!L26,'Input Data'!L28=0),"NA",('Input Data'!L22-'Input Data'!L16)/('Input Data'!L28-'Input Data'!L26))</f>
        <v>1.559263026130496</v>
      </c>
      <c r="M40" s="9">
        <f>IF(OR('Input Data'!M28='Input Data'!M26,'Input Data'!M28=0),"NA",('Input Data'!M22-'Input Data'!M16)/('Input Data'!M28-'Input Data'!M26))</f>
        <v>1.437570846154864</v>
      </c>
      <c r="N40" s="9">
        <f>IF(OR('Input Data'!N28='Input Data'!N26,'Input Data'!N28=0),"NA",('Input Data'!N22-'Input Data'!N16)/('Input Data'!N28-'Input Data'!N26))</f>
        <v>1.4329334376388827</v>
      </c>
      <c r="O40" s="9">
        <f>IF(OR('Input Data'!O28='Input Data'!O26,'Input Data'!O28=0),"NA",('Input Data'!O22-'Input Data'!O16)/('Input Data'!O28-'Input Data'!O26))</f>
        <v>1.425784089387163</v>
      </c>
      <c r="P40" s="9">
        <f>IF(OR('Input Data'!P28='Input Data'!P26,'Input Data'!P28=0),"NA",('Input Data'!P22-'Input Data'!P16)/('Input Data'!P28-'Input Data'!P26))</f>
        <v>0.7054326103298435</v>
      </c>
      <c r="Q40" s="9">
        <f>IF(OR('Input Data'!Q28='Input Data'!Q26,'Input Data'!Q28=0),"NA",('Input Data'!Q22-'Input Data'!Q16)/('Input Data'!Q28-'Input Data'!Q26))</f>
        <v>0.501058804365532</v>
      </c>
      <c r="R40" s="9">
        <f>IF(OR('Input Data'!R28='Input Data'!R26,'Input Data'!R28=0),"NA",('Input Data'!R22-'Input Data'!R16)/('Input Data'!R28-'Input Data'!R26))</f>
        <v>0.5704365919456105</v>
      </c>
      <c r="S40" s="9">
        <f>IF(OR('Input Data'!S28='Input Data'!S26,'Input Data'!S28=0),"NA",('Input Data'!S22-'Input Data'!S16)/('Input Data'!S28-'Input Data'!S26))</f>
        <v>0.635719598590433</v>
      </c>
      <c r="T40" s="9">
        <f>IF(OR('Input Data'!T28='Input Data'!T26,'Input Data'!T28=0),"NA",('Input Data'!T22-'Input Data'!T16)/('Input Data'!T28-'Input Data'!T26))</f>
        <v>4.886734601857697</v>
      </c>
      <c r="U40" s="9">
        <f>IF(OR('Input Data'!U28='Input Data'!U26,'Input Data'!U28=0),"NA",('Input Data'!U22-'Input Data'!U16)/('Input Data'!U28-'Input Data'!U26))</f>
        <v>3.800658886593333</v>
      </c>
      <c r="V40" s="9">
        <f>IF(OR('Input Data'!V28='Input Data'!V26,'Input Data'!V28=0),"NA",('Input Data'!V22-'Input Data'!V16)/('Input Data'!V28-'Input Data'!V26))</f>
        <v>5.214086802961353</v>
      </c>
      <c r="W40" s="9">
        <f>IF(OR('Input Data'!W28='Input Data'!W26,'Input Data'!W28=0),"NA",('Input Data'!W22-'Input Data'!W16)/('Input Data'!W28-'Input Data'!W26))</f>
        <v>5.56445120432166</v>
      </c>
      <c r="X40" s="9">
        <f>IF(OR('Input Data'!X28='Input Data'!X26,'Input Data'!X28=0),"NA",('Input Data'!X22-'Input Data'!X16)/('Input Data'!X28-'Input Data'!X26))</f>
        <v>4.757815798468002</v>
      </c>
      <c r="Y40" s="9">
        <f>IF(OR('Input Data'!Y28='Input Data'!Y26,'Input Data'!Y28=0),"NA",('Input Data'!Y22-'Input Data'!Y16)/('Input Data'!Y28-'Input Data'!Y26))</f>
        <v>4.827817772059963</v>
      </c>
      <c r="Z40" s="9">
        <f>IF(OR('Input Data'!Z28='Input Data'!Z26,'Input Data'!Z28=0),"NA",('Input Data'!Z22-'Input Data'!Z16)/('Input Data'!Z28-'Input Data'!Z26))</f>
        <v>2.9032013638946768</v>
      </c>
      <c r="AA40" s="9">
        <f>IF(OR('Input Data'!AA28='Input Data'!AA26,'Input Data'!AA28=0),"NA",('Input Data'!AA22-'Input Data'!AA16)/('Input Data'!AA28-'Input Data'!AA26))</f>
        <v>2.9949881697495253</v>
      </c>
      <c r="AB40" s="9">
        <f>IF(OR('Input Data'!AB28='Input Data'!AB26,'Input Data'!AB28=0),"NA",('Input Data'!AB22-'Input Data'!AB16)/('Input Data'!AB28-'Input Data'!AB26))</f>
        <v>2.0438576367507437</v>
      </c>
      <c r="AC40" s="9">
        <f>IF(OR('Input Data'!AC28='Input Data'!AC26,'Input Data'!AC28=0),"NA",('Input Data'!AC22-'Input Data'!AC16)/('Input Data'!AC28-'Input Data'!AC26))</f>
        <v>2.550154194005395</v>
      </c>
      <c r="AD40" s="9">
        <f>IF(OR('Input Data'!AD28='Input Data'!AD26,'Input Data'!AD28=0),"NA",('Input Data'!AD22-'Input Data'!AD16)/('Input Data'!AD28-'Input Data'!AD26))</f>
        <v>0.4177748691099476</v>
      </c>
      <c r="AE40" s="9">
        <f>IF(OR('Input Data'!AE28='Input Data'!AE26,'Input Data'!AE28=0),"NA",('Input Data'!AE22-'Input Data'!AE16)/('Input Data'!AE28-'Input Data'!AE26))</f>
        <v>0.6800125593476749</v>
      </c>
      <c r="AF40" s="9">
        <f>IF(OR('Input Data'!AF28='Input Data'!AF26,'Input Data'!AF28=0),"NA",('Input Data'!AF22-'Input Data'!AF16)/('Input Data'!AF28-'Input Data'!AF26))</f>
        <v>0.5240422755073317</v>
      </c>
      <c r="AG40" s="9">
        <f>IF(OR('Input Data'!AG28='Input Data'!AG26,'Input Data'!AG28=0),"NA",('Input Data'!AG22-'Input Data'!AG16)/('Input Data'!AG28-'Input Data'!AG26))</f>
        <v>0.6178605769230769</v>
      </c>
      <c r="AH40" s="9">
        <f>IF(OR('Input Data'!AH28='Input Data'!AH26,'Input Data'!AH28=0),"NA",('Input Data'!AH22-'Input Data'!AH16)/('Input Data'!AH28-'Input Data'!AH26))</f>
        <v>7.12744669218152</v>
      </c>
      <c r="AI40" s="9">
        <f>IF(OR('Input Data'!AI28='Input Data'!AI26,'Input Data'!AI28=0),"NA",('Input Data'!AI22-'Input Data'!AI16)/('Input Data'!AI28-'Input Data'!AI26))</f>
        <v>6.723675451788663</v>
      </c>
      <c r="AJ40" s="9">
        <f>IF(OR('Input Data'!AJ28='Input Data'!AJ26,'Input Data'!AJ28=0),"NA",('Input Data'!AJ22-'Input Data'!AJ16)/('Input Data'!AJ28-'Input Data'!AJ26))</f>
        <v>7.333163352031276</v>
      </c>
      <c r="AK40" s="9">
        <f>IF(OR('Input Data'!AK28='Input Data'!AK26,'Input Data'!AK28=0),"NA",('Input Data'!AK22-'Input Data'!AK16)/('Input Data'!AK28-'Input Data'!AK26))</f>
        <v>6.289755665315633</v>
      </c>
      <c r="AL40" s="9">
        <f>IF(OR('Input Data'!AL28='Input Data'!AL26,'Input Data'!AL28=0),"NA",('Input Data'!AL22-'Input Data'!AL16)/('Input Data'!AL28-'Input Data'!AL26))</f>
        <v>7.011041962266271</v>
      </c>
      <c r="AM40" s="9">
        <f>IF(OR('Input Data'!AM28='Input Data'!AM26,'Input Data'!AM28=0),"NA",('Input Data'!AM22-'Input Data'!AM16)/('Input Data'!AM28-'Input Data'!AM26))</f>
        <v>1.2152763341549608</v>
      </c>
      <c r="AN40" s="9">
        <f>IF(OR('Input Data'!AN28='Input Data'!AN26,'Input Data'!AN28=0),"NA",('Input Data'!AN22-'Input Data'!AN16)/('Input Data'!AN28-'Input Data'!AN26))</f>
        <v>1.0343855109961186</v>
      </c>
      <c r="AO40" s="9">
        <f>IF(OR('Input Data'!AO28='Input Data'!AO26,'Input Data'!AO28=0),"NA",('Input Data'!AO22-'Input Data'!AO16)/('Input Data'!AO28-'Input Data'!AO26))</f>
        <v>0.9933370221791858</v>
      </c>
      <c r="AP40" s="9">
        <f>IF(OR('Input Data'!AP28='Input Data'!AP26,'Input Data'!AP28=0),"NA",('Input Data'!AP22-'Input Data'!AP16)/('Input Data'!AP28-'Input Data'!AP26))</f>
        <v>0.9778150795161543</v>
      </c>
      <c r="AQ40" s="9">
        <f>IF(OR('Input Data'!AQ28='Input Data'!AQ26,'Input Data'!AQ28=0),"NA",('Input Data'!AQ22-'Input Data'!AQ16)/('Input Data'!AQ28-'Input Data'!AQ26))</f>
        <v>0.9912067205778441</v>
      </c>
      <c r="AR40" s="9" t="str">
        <f>IF(OR('Input Data'!AR28='Input Data'!AR26,'Input Data'!AR28=0),"NA",('Input Data'!AR22-'Input Data'!AR16)/('Input Data'!AR28-'Input Data'!AR26))</f>
        <v>NA</v>
      </c>
      <c r="AS40" s="9" t="str">
        <f>IF(OR('Input Data'!AS28='Input Data'!AS26,'Input Data'!AS28=0),"NA",('Input Data'!AS22-'Input Data'!AS16)/('Input Data'!AS28-'Input Data'!AS26))</f>
        <v>NA</v>
      </c>
      <c r="AT40" s="9">
        <f>IF(OR('Input Data'!AT28='Input Data'!AT26,'Input Data'!AT28=0),"NA",('Input Data'!AT22-'Input Data'!AT16)/('Input Data'!AT28-'Input Data'!AT26))</f>
        <v>2.6470289487049263</v>
      </c>
      <c r="AU40" s="9">
        <f>IF(OR('Input Data'!AU28='Input Data'!AU26,'Input Data'!AU28=0),"NA",('Input Data'!AU22-'Input Data'!AU16)/('Input Data'!AU28-'Input Data'!AU26))</f>
        <v>2.583134826107672</v>
      </c>
      <c r="AV40" s="9">
        <f>IF(OR('Input Data'!AV28='Input Data'!AV26,'Input Data'!AV28=0),"NA",('Input Data'!AV22-'Input Data'!AV16)/('Input Data'!AV28-'Input Data'!AV26))</f>
        <v>2.1041822213909924</v>
      </c>
      <c r="AW40" s="9">
        <f>IF(OR('Input Data'!AW28='Input Data'!AW26,'Input Data'!AW28=0),"NA",('Input Data'!AW22-'Input Data'!AW16)/('Input Data'!AW28-'Input Data'!AW26))</f>
        <v>1.8173892363939488</v>
      </c>
      <c r="AX40" s="9">
        <f>IF(OR('Input Data'!AX28='Input Data'!AX26,'Input Data'!AX28=0),"NA",('Input Data'!AX22-'Input Data'!AX16)/('Input Data'!AX28-'Input Data'!AX26))</f>
        <v>1.9216729237137353</v>
      </c>
      <c r="AY40" s="9">
        <f>IF(OR('Input Data'!AY28='Input Data'!AY26,'Input Data'!AY28=0),"NA",('Input Data'!AY22-'Input Data'!AY16)/('Input Data'!AY28-'Input Data'!AY26))</f>
        <v>1.734763752567907</v>
      </c>
      <c r="AZ40" s="9">
        <f>IF(OR('Input Data'!AZ28='Input Data'!AZ26,'Input Data'!AZ28=0),"NA",('Input Data'!AZ22-'Input Data'!AZ16)/('Input Data'!AZ28-'Input Data'!AZ26))</f>
        <v>1.2030480295566504</v>
      </c>
      <c r="BA40" s="9">
        <f>IF(OR('Input Data'!BA28='Input Data'!BA26,'Input Data'!BA28=0),"NA",('Input Data'!BA22-'Input Data'!BA16)/('Input Data'!BA28-'Input Data'!BA26))</f>
        <v>1.2037867463876433</v>
      </c>
      <c r="BB40" s="9">
        <f>IF(OR('Input Data'!BB28='Input Data'!BB26,'Input Data'!BB28=0),"NA",('Input Data'!BB22-'Input Data'!BB16)/('Input Data'!BB28-'Input Data'!BB26))</f>
        <v>1.1582089552238806</v>
      </c>
      <c r="BC40" s="9">
        <f>IF(OR('Input Data'!BC28='Input Data'!BC26,'Input Data'!BC28=0),"NA",('Input Data'!BC22-'Input Data'!BC16)/('Input Data'!BC28-'Input Data'!BC26))</f>
        <v>1.1432781897699182</v>
      </c>
      <c r="BD40" s="9">
        <f>IF(OR('Input Data'!BD28='Input Data'!BD26,'Input Data'!BD28=0),"NA",('Input Data'!BD22-'Input Data'!BD16)/('Input Data'!BD28-'Input Data'!BD26))</f>
        <v>2.1849056603773587</v>
      </c>
      <c r="BE40" s="9">
        <f>IF(OR('Input Data'!BE28='Input Data'!BE26,'Input Data'!BE28=0),"NA",('Input Data'!BE22-'Input Data'!BE16)/('Input Data'!BE28-'Input Data'!BE26))</f>
        <v>2.1228110422879864</v>
      </c>
      <c r="BF40" s="9">
        <f>IF(OR('Input Data'!BF28='Input Data'!BF26,'Input Data'!BF28=0),"NA",('Input Data'!BF22-'Input Data'!BF16)/('Input Data'!BF28-'Input Data'!BF26))</f>
        <v>1.9688696095942844</v>
      </c>
      <c r="BG40" s="9">
        <f>IF(OR('Input Data'!BG28='Input Data'!BG26,'Input Data'!BG28=0),"NA",('Input Data'!BG22-'Input Data'!BG16)/('Input Data'!BG28-'Input Data'!BG26))</f>
        <v>2.3693084958001434</v>
      </c>
      <c r="BH40" s="9">
        <f>IF(OR('Input Data'!BH28='Input Data'!BH26,'Input Data'!BH28=0),"NA",('Input Data'!BH22-'Input Data'!BH16)/('Input Data'!BH28-'Input Data'!BH26))</f>
        <v>2.670377719634046</v>
      </c>
      <c r="BI40" s="9">
        <f>IF(OR('Input Data'!BI28='Input Data'!BI26,'Input Data'!BI28=0),"NA",('Input Data'!BI22-'Input Data'!BI16)/('Input Data'!BI28-'Input Data'!BI26))</f>
        <v>2.182625183142291</v>
      </c>
      <c r="BJ40" s="9">
        <f>IF(OR('Input Data'!BJ28='Input Data'!BJ26,'Input Data'!BJ28=0),"NA",('Input Data'!BJ22-'Input Data'!BJ16)/('Input Data'!BJ28-'Input Data'!BJ26))</f>
        <v>2.3584168243431876</v>
      </c>
      <c r="BK40" s="9">
        <f>IF(OR('Input Data'!BK28='Input Data'!BK26,'Input Data'!BK28=0),"NA",('Input Data'!BK22-'Input Data'!BK16)/('Input Data'!BK28-'Input Data'!BK26))</f>
        <v>4.900789620561244</v>
      </c>
      <c r="BL40" s="9">
        <f>IF(OR('Input Data'!BL28='Input Data'!BL26,'Input Data'!BL28=0),"NA",('Input Data'!BL22-'Input Data'!BL16)/('Input Data'!BL28-'Input Data'!BL26))</f>
        <v>4.100531552405615</v>
      </c>
      <c r="BM40" s="9">
        <f>IF(OR('Input Data'!BM28='Input Data'!BM26,'Input Data'!BM28=0),"NA",('Input Data'!BM22-'Input Data'!BM16)/('Input Data'!BM28-'Input Data'!BM26))</f>
        <v>2.9658556608702145</v>
      </c>
      <c r="BN40" s="9">
        <f>IF(OR('Input Data'!BN28='Input Data'!BN26,'Input Data'!BN28=0),"NA",('Input Data'!BN22-'Input Data'!BN16)/('Input Data'!BN28-'Input Data'!BN26))</f>
        <v>2.2340864826257487</v>
      </c>
      <c r="BO40" s="9">
        <f>IF(OR('Input Data'!BQ28='Input Data'!BQ26,'Input Data'!BQ28=0),"NA",('Input Data'!BQ22-'Input Data'!BQ16)/('Input Data'!BQ28-'Input Data'!BQ26))</f>
        <v>1.4193678006964907</v>
      </c>
      <c r="BP40" s="9">
        <f>IF(OR('Input Data'!BR28='Input Data'!BR26,'Input Data'!BR28=0),"NA",('Input Data'!BR22-'Input Data'!BR16)/('Input Data'!BR28-'Input Data'!BR26))</f>
        <v>1.2371029739024884</v>
      </c>
      <c r="BQ40" s="9">
        <f>IF(OR('Input Data'!BS28='Input Data'!BS26,'Input Data'!BS28=0),"NA",('Input Data'!BS22-'Input Data'!BS16)/('Input Data'!BS28-'Input Data'!BS26))</f>
        <v>1.240805778278444</v>
      </c>
      <c r="BR40" s="9">
        <f>IF(OR('Input Data'!BT28='Input Data'!BT26,'Input Data'!BT28=0),"NA",('Input Data'!BT22-'Input Data'!BT16)/('Input Data'!BT28-'Input Data'!BT26))</f>
        <v>1.3033833596629805</v>
      </c>
      <c r="BS40" s="9">
        <f>IF(OR('Input Data'!BU28='Input Data'!BU26,'Input Data'!BU28=0),"NA",('Input Data'!BU22-'Input Data'!BU16)/('Input Data'!BU28-'Input Data'!BU26))</f>
        <v>1.7679832592205076</v>
      </c>
      <c r="BT40" s="9">
        <f>IF(OR('Input Data'!BV28='Input Data'!BV26,'Input Data'!BV28=0),"NA",('Input Data'!BV22-'Input Data'!BV16)/('Input Data'!BV28-'Input Data'!BV26))</f>
        <v>1.7088611293739495</v>
      </c>
      <c r="BU40" s="9">
        <f>IF(OR('Input Data'!BW28='Input Data'!BW26,'Input Data'!BW28=0),"NA",('Input Data'!BW22-'Input Data'!BW16)/('Input Data'!BW28-'Input Data'!BW26))</f>
        <v>1.8230072785371916</v>
      </c>
      <c r="BV40" s="9">
        <f>IF(OR('Input Data'!BX28='Input Data'!BX26,'Input Data'!BX28=0),"NA",('Input Data'!BX22-'Input Data'!BX16)/('Input Data'!BX28-'Input Data'!BX26))</f>
        <v>1.958869962609057</v>
      </c>
      <c r="BW40" s="9">
        <f>IF(OR('Input Data'!BY28='Input Data'!BY26,'Input Data'!BY28=0),"NA",('Input Data'!BY22-'Input Data'!BY16)/('Input Data'!BY28-'Input Data'!BY26))</f>
        <v>1.7735565168328007</v>
      </c>
      <c r="BX40" s="9">
        <f>IF(OR('Input Data'!BZ28='Input Data'!BZ26,'Input Data'!BZ28=0),"NA",('Input Data'!BZ22-'Input Data'!BZ16)/('Input Data'!BZ28-'Input Data'!BZ26))</f>
        <v>1.5980195177956373</v>
      </c>
      <c r="BY40" s="9">
        <f>IF(OR('Input Data'!CA28='Input Data'!CA26,'Input Data'!CA28=0),"NA",('Input Data'!CA22-'Input Data'!CA16)/('Input Data'!CA28-'Input Data'!CA26))</f>
        <v>1.6100834240116066</v>
      </c>
      <c r="BZ40" s="9">
        <f>IF(OR('Input Data'!CB28='Input Data'!CB26,'Input Data'!CB28=0),"NA",('Input Data'!CB22-'Input Data'!CB16)/('Input Data'!CB28-'Input Data'!CB26))</f>
        <v>1.62398116283282</v>
      </c>
      <c r="CA40" s="9">
        <f>IF(OR('Input Data'!CC28='Input Data'!CC26,'Input Data'!CC28=0),"NA",('Input Data'!CC22-'Input Data'!CC16)/('Input Data'!CC28-'Input Data'!CC26))</f>
        <v>2.361970217640321</v>
      </c>
      <c r="CB40" s="9">
        <f>IF(OR('Input Data'!CD28='Input Data'!CD26,'Input Data'!CD28=0),"NA",('Input Data'!CD22-'Input Data'!CD16)/('Input Data'!CD28-'Input Data'!CD26))</f>
        <v>2.2242314647377937</v>
      </c>
      <c r="CC40" s="9">
        <f>IF(OR('Input Data'!CE28='Input Data'!CE26,'Input Data'!CE28=0),"NA",('Input Data'!CE22-'Input Data'!CE16)/('Input Data'!CE28-'Input Data'!CE26))</f>
        <v>1.9230909644052328</v>
      </c>
      <c r="CD40" s="9">
        <f>IF(OR('Input Data'!CF28='Input Data'!CF26,'Input Data'!CF28=0),"NA",('Input Data'!CF22-'Input Data'!CF16)/('Input Data'!CF28-'Input Data'!CF26))</f>
        <v>3.7325481536007854</v>
      </c>
      <c r="CE40" s="9">
        <f>IF(OR('Input Data'!CG28='Input Data'!CG26,'Input Data'!CG28=0),"NA",('Input Data'!CG22-'Input Data'!CG16)/('Input Data'!CG28-'Input Data'!CG26))</f>
        <v>3.9198144692212336</v>
      </c>
      <c r="CF40" s="9">
        <f>IF(OR('Input Data'!CH28='Input Data'!CH26,'Input Data'!CH28=0),"NA",('Input Data'!CH22-'Input Data'!CH16)/('Input Data'!CH28-'Input Data'!CH26))</f>
        <v>3.9105909616944152</v>
      </c>
      <c r="CG40" s="9">
        <f>IF(OR('Input Data'!CI28='Input Data'!CI26,'Input Data'!CI28=0),"NA",('Input Data'!CI22-'Input Data'!CI16)/('Input Data'!CI28-'Input Data'!CI26))</f>
        <v>3.8073032333182186</v>
      </c>
      <c r="CH40" s="9">
        <f>IF(OR('Input Data'!CJ28='Input Data'!CJ26,'Input Data'!CJ28=0),"NA",('Input Data'!CJ22-'Input Data'!CJ16)/('Input Data'!CJ28-'Input Data'!CJ26))</f>
        <v>3.0959358930661964</v>
      </c>
      <c r="CI40" s="9">
        <f>IF(OR('Input Data'!CK28='Input Data'!CK26,'Input Data'!CK28=0),"NA",('Input Data'!CK22-'Input Data'!CK16)/('Input Data'!CK28-'Input Data'!CK26))</f>
        <v>2.9539353985405397</v>
      </c>
      <c r="CJ40" s="9"/>
      <c r="CK40" s="9"/>
      <c r="CL40" s="9"/>
      <c r="CM40" s="9"/>
      <c r="CN40" s="9"/>
      <c r="CO40" s="9"/>
      <c r="CP40" s="9"/>
      <c r="CQ40" s="9"/>
      <c r="CR40" s="9"/>
      <c r="CS40" s="9"/>
      <c r="CT40" s="9"/>
      <c r="CU40" s="9"/>
      <c r="CV40" s="9"/>
      <c r="CW40" s="9"/>
      <c r="CX40" s="9"/>
      <c r="CY40" s="9"/>
      <c r="CZ40" s="9"/>
      <c r="DA40" s="9"/>
      <c r="DB40" s="9"/>
      <c r="DC40" s="9"/>
      <c r="DD40" s="9"/>
      <c r="DE40" s="9"/>
      <c r="DF40" s="9"/>
      <c r="DG40" s="9"/>
      <c r="DH40" s="9"/>
      <c r="DI40" s="9"/>
      <c r="DJ40" s="9"/>
      <c r="DK40" s="9"/>
      <c r="DL40" s="9"/>
      <c r="DM40" s="9"/>
      <c r="DN40" s="9"/>
      <c r="DO40" s="9"/>
      <c r="DP40" s="9"/>
      <c r="DQ40" s="9"/>
      <c r="DR40" s="9"/>
      <c r="DS40" s="9"/>
      <c r="DT40" s="9"/>
      <c r="DU40" s="9"/>
      <c r="DV40" s="9"/>
      <c r="DW40" s="9"/>
      <c r="DX40" s="9"/>
      <c r="DY40" s="9"/>
      <c r="DZ40" s="9"/>
      <c r="EA40" s="9"/>
      <c r="EB40" s="9"/>
      <c r="EC40" s="9"/>
      <c r="ED40" s="9"/>
      <c r="EE40" s="9"/>
      <c r="EF40" s="9"/>
      <c r="EG40" s="9"/>
      <c r="EH40" s="9"/>
      <c r="EI40" s="9"/>
      <c r="EJ40" s="9"/>
      <c r="EK40" s="9"/>
      <c r="EL40" s="9"/>
      <c r="EM40" s="9"/>
      <c r="EN40" s="9"/>
      <c r="EO40" s="9"/>
      <c r="EP40" s="9"/>
      <c r="EQ40" s="9"/>
      <c r="ER40" s="9"/>
      <c r="ES40" s="9"/>
      <c r="ET40" s="9"/>
      <c r="EU40" s="9"/>
      <c r="EV40" s="9"/>
      <c r="EW40" s="9"/>
      <c r="EX40" s="9"/>
      <c r="EY40" s="9"/>
      <c r="EZ40" s="9"/>
      <c r="FA40" s="9"/>
      <c r="FB40" s="9"/>
      <c r="FC40" s="9"/>
      <c r="FD40" s="9"/>
      <c r="FE40" s="9"/>
      <c r="FF40" s="9"/>
      <c r="FG40" s="9"/>
    </row>
    <row r="41" spans="1:163" s="4" customFormat="1" ht="9.75" customHeight="1">
      <c r="A41" s="138" t="s">
        <v>328</v>
      </c>
      <c r="B41" s="116"/>
      <c r="C41" s="31"/>
      <c r="D41" s="31"/>
      <c r="E41" s="26"/>
      <c r="F41" s="26"/>
      <c r="G41" s="26"/>
      <c r="H41" s="26"/>
      <c r="I41" s="26"/>
      <c r="J41" s="26"/>
      <c r="K41" s="26"/>
      <c r="L41" s="26"/>
      <c r="M41" s="26"/>
      <c r="N41" s="26"/>
      <c r="O41" s="26"/>
      <c r="P41" s="26"/>
      <c r="Q41" s="26"/>
      <c r="R41" s="26"/>
      <c r="S41" s="26"/>
      <c r="T41" s="26"/>
      <c r="U41" s="26"/>
      <c r="V41" s="26"/>
      <c r="W41" s="26"/>
      <c r="X41" s="26"/>
      <c r="Y41" s="26"/>
      <c r="Z41" s="26"/>
      <c r="AA41" s="26"/>
      <c r="AB41" s="26"/>
      <c r="AC41" s="26"/>
      <c r="AD41" s="26"/>
      <c r="AE41" s="26"/>
      <c r="AF41" s="26"/>
      <c r="AG41" s="26"/>
      <c r="AH41" s="26"/>
      <c r="AI41" s="26"/>
      <c r="AJ41" s="26"/>
      <c r="AK41" s="26"/>
      <c r="AL41" s="26"/>
      <c r="AM41" s="26"/>
      <c r="AN41" s="26"/>
      <c r="AO41" s="26"/>
      <c r="AP41" s="26"/>
      <c r="AQ41" s="26"/>
      <c r="AR41" s="26"/>
      <c r="AS41" s="26"/>
      <c r="AT41" s="26"/>
      <c r="AU41" s="26"/>
      <c r="AV41" s="26"/>
      <c r="AW41" s="26"/>
      <c r="AX41" s="26"/>
      <c r="AY41" s="26"/>
      <c r="AZ41" s="26"/>
      <c r="BA41" s="26"/>
      <c r="BB41" s="26"/>
      <c r="BC41" s="26"/>
      <c r="BD41" s="26"/>
      <c r="BE41" s="26"/>
      <c r="BF41" s="26"/>
      <c r="BG41" s="26"/>
      <c r="BH41" s="26"/>
      <c r="BI41" s="26"/>
      <c r="BJ41" s="26"/>
      <c r="BK41" s="26"/>
      <c r="BL41" s="26"/>
      <c r="BM41" s="26"/>
      <c r="BN41" s="26"/>
      <c r="BO41" s="26"/>
      <c r="BP41" s="26"/>
      <c r="BQ41" s="26"/>
      <c r="BR41" s="26"/>
      <c r="BS41" s="26"/>
      <c r="BT41" s="26"/>
      <c r="BU41" s="26"/>
      <c r="BV41" s="26"/>
      <c r="BW41" s="26"/>
      <c r="BX41" s="26"/>
      <c r="BY41" s="26"/>
      <c r="BZ41" s="26"/>
      <c r="CA41" s="26"/>
      <c r="CB41" s="26"/>
      <c r="CC41" s="26"/>
      <c r="CD41" s="26"/>
      <c r="CE41" s="26"/>
      <c r="CF41" s="26"/>
      <c r="CG41" s="26"/>
      <c r="CH41" s="26"/>
      <c r="CI41" s="26"/>
      <c r="CJ41" s="26"/>
      <c r="CK41" s="26"/>
      <c r="CL41" s="26"/>
      <c r="CM41" s="26"/>
      <c r="CN41" s="26"/>
      <c r="CO41" s="26"/>
      <c r="CP41" s="26"/>
      <c r="CQ41" s="26"/>
      <c r="CR41" s="26"/>
      <c r="CS41" s="26"/>
      <c r="CT41" s="26"/>
      <c r="CU41" s="26"/>
      <c r="CV41" s="26"/>
      <c r="CW41" s="26"/>
      <c r="CX41" s="26"/>
      <c r="CY41" s="26"/>
      <c r="CZ41" s="26"/>
      <c r="DA41" s="26"/>
      <c r="DB41" s="26"/>
      <c r="DC41" s="26"/>
      <c r="DD41" s="26"/>
      <c r="DE41" s="26"/>
      <c r="DF41" s="26"/>
      <c r="DG41" s="26"/>
      <c r="DH41" s="26"/>
      <c r="DI41" s="26"/>
      <c r="DJ41" s="26"/>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row>
    <row r="42" spans="1:163" s="4" customFormat="1" ht="12" customHeight="1">
      <c r="A42" s="24" t="s">
        <v>192</v>
      </c>
      <c r="B42" s="126" t="s">
        <v>131</v>
      </c>
      <c r="C42" s="29" t="s">
        <v>424</v>
      </c>
      <c r="D42" s="29"/>
      <c r="E42" s="14">
        <f>IF('Input Data'!E19&gt;0,('Input Data'!E18/'Input Data'!E19)-1,0)</f>
        <v>0.8107897038610519</v>
      </c>
      <c r="F42" s="14">
        <f>IF('Input Data'!F19&gt;0,('Input Data'!F18/'Input Data'!F19)-1,0)</f>
        <v>0.18054270351381763</v>
      </c>
      <c r="G42" s="14">
        <f>IF('Input Data'!G19&gt;0,('Input Data'!G18/'Input Data'!G19)-1,0)</f>
        <v>0.5601855774934328</v>
      </c>
      <c r="H42" s="14">
        <f>IF('Input Data'!H19&gt;0,('Input Data'!H18/'Input Data'!H19)-1,0)</f>
        <v>0.13443434975715252</v>
      </c>
      <c r="I42" s="14">
        <f>IF('Input Data'!I19&gt;0,('Input Data'!I18/'Input Data'!I19)-1,0)</f>
        <v>0.045474566655256066</v>
      </c>
      <c r="J42" s="14">
        <f>IF('Input Data'!J19&gt;0,('Input Data'!J18/'Input Data'!J19)-1,0)</f>
        <v>0.21539731478926671</v>
      </c>
      <c r="K42" s="14">
        <f>IF('Input Data'!K19&gt;0,('Input Data'!K18/'Input Data'!K19)-1,0)</f>
        <v>0</v>
      </c>
      <c r="L42" s="14">
        <f>IF('Input Data'!L19&gt;0,('Input Data'!L18/'Input Data'!L19)-1,0)</f>
        <v>0</v>
      </c>
      <c r="M42" s="14">
        <f>IF('Input Data'!M19&gt;0,('Input Data'!M18/'Input Data'!M19)-1,0)</f>
        <v>0</v>
      </c>
      <c r="N42" s="14">
        <f>IF('Input Data'!N19&gt;0,('Input Data'!N18/'Input Data'!N19)-1,0)</f>
        <v>0</v>
      </c>
      <c r="O42" s="14">
        <f>IF('Input Data'!O19&gt;0,('Input Data'!O18/'Input Data'!O19)-1,0)</f>
        <v>0</v>
      </c>
      <c r="P42" s="14">
        <f>IF('Input Data'!P19&gt;0,('Input Data'!P18/'Input Data'!P19)-1,0)</f>
        <v>0.11664230528293995</v>
      </c>
      <c r="Q42" s="14">
        <f>IF('Input Data'!Q19&gt;0,('Input Data'!Q18/'Input Data'!Q19)-1,0)</f>
        <v>-0.15610741267110473</v>
      </c>
      <c r="R42" s="14">
        <f>IF('Input Data'!R19&gt;0,('Input Data'!R18/'Input Data'!R19)-1,0)</f>
        <v>0.23812267328487868</v>
      </c>
      <c r="S42" s="14">
        <f>IF('Input Data'!S19&gt;0,('Input Data'!S18/'Input Data'!S19)-1,0)</f>
        <v>-0.06281991624011174</v>
      </c>
      <c r="T42" s="14">
        <f>IF('Input Data'!T19&gt;0,('Input Data'!T18/'Input Data'!T19)-1,0)</f>
        <v>0.11707884262778934</v>
      </c>
      <c r="U42" s="14">
        <f>IF('Input Data'!U19&gt;0,('Input Data'!U18/'Input Data'!U19)-1,0)</f>
        <v>0.30049241362744716</v>
      </c>
      <c r="V42" s="14">
        <f>IF('Input Data'!V19&gt;0,('Input Data'!V18/'Input Data'!V19)-1,0)</f>
        <v>0.12405725719562866</v>
      </c>
      <c r="W42" s="14">
        <f>IF('Input Data'!W19&gt;0,('Input Data'!W18/'Input Data'!W19)-1,0)</f>
        <v>0.14500147885241055</v>
      </c>
      <c r="X42" s="14">
        <f>IF('Input Data'!X19&gt;0,('Input Data'!X18/'Input Data'!X19)-1,0)</f>
        <v>0.11445724057929407</v>
      </c>
      <c r="Y42" s="14">
        <f>IF('Input Data'!Y19&gt;0,('Input Data'!Y18/'Input Data'!Y19)-1,0)</f>
        <v>0.02960839061785725</v>
      </c>
      <c r="Z42" s="14">
        <f>IF('Input Data'!Z19&gt;0,('Input Data'!Z18/'Input Data'!Z19)-1,0)</f>
        <v>-0.05633928042202596</v>
      </c>
      <c r="AA42" s="14">
        <f>IF('Input Data'!AA19&gt;0,('Input Data'!AA18/'Input Data'!AA19)-1,0)</f>
        <v>0.04610166297639817</v>
      </c>
      <c r="AB42" s="14">
        <f>IF('Input Data'!AB19&gt;0,('Input Data'!AB18/'Input Data'!AB19)-1,0)</f>
        <v>0.3329970818171992</v>
      </c>
      <c r="AC42" s="14">
        <f>IF('Input Data'!AC19&gt;0,('Input Data'!AC18/'Input Data'!AC19)-1,0)</f>
        <v>0.306385135135135</v>
      </c>
      <c r="AD42" s="14">
        <f>IF('Input Data'!AD19&gt;0,('Input Data'!AD18/'Input Data'!AD19)-1,0)</f>
        <v>0.3501333333333334</v>
      </c>
      <c r="AE42" s="14">
        <f>IF('Input Data'!AE19&gt;0,('Input Data'!AE18/'Input Data'!AE19)-1,0)</f>
        <v>0.33784317598261904</v>
      </c>
      <c r="AF42" s="14">
        <f>IF('Input Data'!AF19&gt;0,('Input Data'!AF18/'Input Data'!AF19)-1,0)</f>
        <v>0.2843187913683227</v>
      </c>
      <c r="AG42" s="14">
        <f>IF('Input Data'!AG19&gt;0,('Input Data'!AG18/'Input Data'!AG19)-1,0)</f>
        <v>0.11058318645106913</v>
      </c>
      <c r="AH42" s="14">
        <f>IF('Input Data'!AH19&gt;0,('Input Data'!AH18/'Input Data'!AH19)-1,0)</f>
        <v>0.254907525661038</v>
      </c>
      <c r="AI42" s="14">
        <f>IF('Input Data'!AI19&gt;0,('Input Data'!AI18/'Input Data'!AI19)-1,0)</f>
        <v>-0.044892574444025724</v>
      </c>
      <c r="AJ42" s="14">
        <f>IF('Input Data'!AJ19&gt;0,('Input Data'!AJ18/'Input Data'!AJ19)-1,0)</f>
        <v>0.04140850073009994</v>
      </c>
      <c r="AK42" s="14">
        <f>IF('Input Data'!AK19&gt;0,('Input Data'!AK18/'Input Data'!AK19)-1,0)</f>
        <v>0.21982321677261663</v>
      </c>
      <c r="AL42" s="14">
        <f>IF('Input Data'!AL19&gt;0,('Input Data'!AL18/'Input Data'!AL19)-1,0)</f>
        <v>0.26207710708627174</v>
      </c>
      <c r="AM42" s="14">
        <f>IF('Input Data'!AM19&gt;0,('Input Data'!AM18/'Input Data'!AM19)-1,0)</f>
        <v>0.1675630074870822</v>
      </c>
      <c r="AN42" s="14">
        <f>IF('Input Data'!AN19&gt;0,('Input Data'!AN18/'Input Data'!AN19)-1,0)</f>
        <v>-0.03907755298651261</v>
      </c>
      <c r="AO42" s="14">
        <f>IF('Input Data'!AO19&gt;0,('Input Data'!AO18/'Input Data'!AO19)-1,0)</f>
        <v>0.11861645466507942</v>
      </c>
      <c r="AP42" s="14">
        <f>IF('Input Data'!AP19&gt;0,('Input Data'!AP18/'Input Data'!AP19)-1,0)</f>
        <v>0.2865505265516468</v>
      </c>
      <c r="AQ42" s="14">
        <f>IF('Input Data'!AQ19&gt;0,('Input Data'!AQ18/'Input Data'!AQ19)-1,0)</f>
        <v>0.17620550778273647</v>
      </c>
      <c r="AR42" s="14">
        <f>IF('Input Data'!AR19&gt;0,('Input Data'!AR18/'Input Data'!AR19)-1,0)</f>
        <v>0.22894272090422096</v>
      </c>
      <c r="AS42" s="14">
        <f>IF('Input Data'!AS19&gt;0,('Input Data'!AS18/'Input Data'!AS19)-1,0)</f>
        <v>0.04848378883936366</v>
      </c>
      <c r="AT42" s="14">
        <f>IF('Input Data'!AT19&gt;0,('Input Data'!AT18/'Input Data'!AT19)-1,0)</f>
        <v>0.16144814090019577</v>
      </c>
      <c r="AU42" s="14">
        <f>IF('Input Data'!AU19&gt;0,('Input Data'!AU18/'Input Data'!AU19)-1,0)</f>
        <v>-0.10165683796686331</v>
      </c>
      <c r="AV42" s="14">
        <f>IF('Input Data'!AV19&gt;0,('Input Data'!AV18/'Input Data'!AV19)-1,0)</f>
        <v>0.12175178705607159</v>
      </c>
      <c r="AW42" s="14">
        <f>IF('Input Data'!AW19&gt;0,('Input Data'!AW18/'Input Data'!AW19)-1,0)</f>
        <v>0.64266366084728</v>
      </c>
      <c r="AX42" s="14">
        <f>IF('Input Data'!AX19&gt;0,('Input Data'!AX18/'Input Data'!AX19)-1,0)</f>
        <v>-0.04857014717613228</v>
      </c>
      <c r="AY42" s="14">
        <f>IF('Input Data'!AY19&gt;0,('Input Data'!AY18/'Input Data'!AY19)-1,0)</f>
        <v>0.4224872231686543</v>
      </c>
      <c r="AZ42" s="14">
        <f>IF('Input Data'!AZ19&gt;0,('Input Data'!AZ18/'Input Data'!AZ19)-1,0)</f>
        <v>0.10179640718562877</v>
      </c>
      <c r="BA42" s="14">
        <f>IF('Input Data'!BA19&gt;0,('Input Data'!BA18/'Input Data'!BA19)-1,0)</f>
        <v>0.16521739130434776</v>
      </c>
      <c r="BB42" s="14">
        <f>IF('Input Data'!BB19&gt;0,('Input Data'!BB18/'Input Data'!BB19)-1,0)</f>
        <v>0.02332089552238803</v>
      </c>
      <c r="BC42" s="14">
        <f>IF('Input Data'!BC19&gt;0,('Input Data'!BC18/'Input Data'!BC19)-1,0)</f>
        <v>0.3664539653600729</v>
      </c>
      <c r="BD42" s="14">
        <f>IF('Input Data'!BD19&gt;0,('Input Data'!BD18/'Input Data'!BD19)-1,0)</f>
        <v>0.27231290421927956</v>
      </c>
      <c r="BE42" s="14">
        <f>IF('Input Data'!BE19&gt;0,('Input Data'!BE18/'Input Data'!BE19)-1,0)</f>
        <v>-0.04952556158017052</v>
      </c>
      <c r="BF42" s="14">
        <f>IF('Input Data'!BF19&gt;0,('Input Data'!BF18/'Input Data'!BF19)-1,0)</f>
        <v>0.5001273366271075</v>
      </c>
      <c r="BG42" s="14">
        <f>IF('Input Data'!BG19&gt;0,('Input Data'!BG18/'Input Data'!BG19)-1,0)</f>
        <v>0.2311063181499171</v>
      </c>
      <c r="BH42" s="14">
        <f>IF('Input Data'!BH19&gt;0,('Input Data'!BH18/'Input Data'!BH19)-1,0)</f>
        <v>-0.007647385984427046</v>
      </c>
      <c r="BI42" s="14">
        <f>IF('Input Data'!BI19&gt;0,('Input Data'!BI18/'Input Data'!BI19)-1,0)</f>
        <v>0.059226565783942586</v>
      </c>
      <c r="BJ42" s="14">
        <f>IF('Input Data'!BJ19&gt;0,('Input Data'!BJ18/'Input Data'!BJ19)-1,0)</f>
        <v>-0.08798629575247696</v>
      </c>
      <c r="BK42" s="14">
        <f>IF('Input Data'!BK19&gt;0,('Input Data'!BK18/'Input Data'!BK19)-1,0)</f>
        <v>0.2697334190310041</v>
      </c>
      <c r="BL42" s="14">
        <f>IF('Input Data'!BL19&gt;0,('Input Data'!BL18/'Input Data'!BL19)-1,0)</f>
        <v>0.09485127512895919</v>
      </c>
      <c r="BM42" s="14">
        <f>IF('Input Data'!BM19&gt;0,('Input Data'!BM18/'Input Data'!BM19)-1,0)</f>
        <v>0.15001871381079246</v>
      </c>
      <c r="BN42" s="14">
        <f>IF('Input Data'!BN19&gt;0,('Input Data'!BN18/'Input Data'!BN19)-1,0)</f>
        <v>0.16642098210012435</v>
      </c>
      <c r="BO42" s="14">
        <f>IF('Input Data'!BQ19&gt;0,('Input Data'!BQ18/'Input Data'!BQ19)-1,0)</f>
        <v>-0.12588813991619607</v>
      </c>
      <c r="BP42" s="14">
        <f>IF('Input Data'!BR19&gt;0,('Input Data'!BR18/'Input Data'!BR19)-1,0)</f>
        <v>0.20571071279699882</v>
      </c>
      <c r="BQ42" s="14">
        <f>IF('Input Data'!BS19&gt;0,('Input Data'!BS18/'Input Data'!BS19)-1,0)</f>
        <v>0.49282627484874686</v>
      </c>
      <c r="BR42" s="14">
        <f>IF('Input Data'!BT19&gt;0,('Input Data'!BT18/'Input Data'!BT19)-1,0)</f>
        <v>0.08464566929133865</v>
      </c>
      <c r="BS42" s="14">
        <f>IF('Input Data'!BU19&gt;0,('Input Data'!BU18/'Input Data'!BU19)-1,0)</f>
        <v>0.06118638964167422</v>
      </c>
      <c r="BT42" s="14">
        <f>IF('Input Data'!BV19&gt;0,('Input Data'!BV18/'Input Data'!BV19)-1,0)</f>
        <v>1.4153566766925825</v>
      </c>
      <c r="BU42" s="14">
        <f>IF('Input Data'!BW19&gt;0,('Input Data'!BW18/'Input Data'!BW19)-1,0)</f>
        <v>-0.11254699248120303</v>
      </c>
      <c r="BV42" s="14">
        <f>IF('Input Data'!BX19&gt;0,('Input Data'!BX18/'Input Data'!BX19)-1,0)</f>
        <v>-0.09001853322742914</v>
      </c>
      <c r="BW42" s="14">
        <f>IF('Input Data'!BY19&gt;0,('Input Data'!BY18/'Input Data'!BY19)-1,0)</f>
        <v>-0.03375036368926376</v>
      </c>
      <c r="BX42" s="14">
        <f>IF('Input Data'!BZ19&gt;0,('Input Data'!BZ18/'Input Data'!BZ19)-1,0)</f>
        <v>0.2246311352002408</v>
      </c>
      <c r="BY42" s="14">
        <f>IF('Input Data'!CA19&gt;0,('Input Data'!CA18/'Input Data'!CA19)-1,0)</f>
        <v>0.22596508482911237</v>
      </c>
      <c r="BZ42" s="14">
        <f>IF('Input Data'!CB19&gt;0,('Input Data'!CB18/'Input Data'!CB19)-1,0)</f>
        <v>0.5064179703168872</v>
      </c>
      <c r="CA42" s="14">
        <f>IF('Input Data'!CC19&gt;0,('Input Data'!CC18/'Input Data'!CC19)-1,0)</f>
        <v>0.31445694716242656</v>
      </c>
      <c r="CB42" s="14">
        <f>IF('Input Data'!CD19&gt;0,('Input Data'!CD18/'Input Data'!CD19)-1,0)</f>
        <v>0.23978784777147122</v>
      </c>
      <c r="CC42" s="14">
        <f>IF('Input Data'!CE19&gt;0,('Input Data'!CE18/'Input Data'!CE19)-1,0)</f>
        <v>0.40670969678775126</v>
      </c>
      <c r="CD42" s="14">
        <f>IF('Input Data'!CF19&gt;0,('Input Data'!CF18/'Input Data'!CF19)-1,0)</f>
        <v>0.29221447353378305</v>
      </c>
      <c r="CE42" s="14">
        <f>IF('Input Data'!CG19&gt;0,('Input Data'!CG18/'Input Data'!CG19)-1,0)</f>
        <v>-0.3410510483942317</v>
      </c>
      <c r="CF42" s="14">
        <f>IF('Input Data'!CH19&gt;0,('Input Data'!CH18/'Input Data'!CH19)-1,0)</f>
        <v>0.28224647896779054</v>
      </c>
      <c r="CG42" s="14">
        <f>IF('Input Data'!CI19&gt;0,('Input Data'!CI18/'Input Data'!CI19)-1,0)</f>
        <v>0.18983696847219456</v>
      </c>
      <c r="CH42" s="14">
        <f>IF('Input Data'!CJ19&gt;0,('Input Data'!CJ18/'Input Data'!CJ19)-1,0)</f>
        <v>0.28670368642911837</v>
      </c>
      <c r="CI42" s="14">
        <f>IF('Input Data'!CK19&gt;0,('Input Data'!CK18/'Input Data'!CK19)-1,0)</f>
        <v>0.2695264410581897</v>
      </c>
      <c r="CJ42" s="14"/>
      <c r="CK42" s="14"/>
      <c r="CL42" s="14"/>
      <c r="CM42" s="14"/>
      <c r="CN42" s="14"/>
      <c r="CO42" s="14"/>
      <c r="CP42" s="14"/>
      <c r="CQ42" s="14"/>
      <c r="CR42" s="14"/>
      <c r="CS42" s="14"/>
      <c r="CT42" s="14"/>
      <c r="CU42" s="14"/>
      <c r="CV42" s="14"/>
      <c r="CW42" s="14"/>
      <c r="CX42" s="14"/>
      <c r="CY42" s="14"/>
      <c r="CZ42" s="14"/>
      <c r="DA42" s="14"/>
      <c r="DB42" s="14"/>
      <c r="DC42" s="14"/>
      <c r="DD42" s="14"/>
      <c r="DE42" s="14"/>
      <c r="DF42" s="14"/>
      <c r="DG42" s="14"/>
      <c r="DH42" s="14"/>
      <c r="DI42" s="14"/>
      <c r="DJ42" s="14"/>
      <c r="DK42" s="14"/>
      <c r="DL42" s="14"/>
      <c r="DM42" s="14"/>
      <c r="DN42" s="14"/>
      <c r="DO42" s="14"/>
      <c r="DP42" s="14"/>
      <c r="DQ42" s="14"/>
      <c r="DR42" s="14"/>
      <c r="DS42" s="14"/>
      <c r="DT42" s="14"/>
      <c r="DU42" s="14"/>
      <c r="DV42" s="14"/>
      <c r="DW42" s="14"/>
      <c r="DX42" s="14"/>
      <c r="DY42" s="14"/>
      <c r="DZ42" s="14"/>
      <c r="EA42" s="14"/>
      <c r="EB42" s="14"/>
      <c r="EC42" s="14"/>
      <c r="ED42" s="14"/>
      <c r="EE42" s="14"/>
      <c r="EF42" s="14"/>
      <c r="EG42" s="14"/>
      <c r="EH42" s="14"/>
      <c r="EI42" s="14"/>
      <c r="EJ42" s="14"/>
      <c r="EK42" s="14"/>
      <c r="EL42" s="14"/>
      <c r="EM42" s="14"/>
      <c r="EN42" s="14"/>
      <c r="EO42" s="14"/>
      <c r="EP42" s="14"/>
      <c r="EQ42" s="14"/>
      <c r="ER42" s="14"/>
      <c r="ES42" s="14"/>
      <c r="ET42" s="14"/>
      <c r="EU42" s="14"/>
      <c r="EV42" s="14"/>
      <c r="EW42" s="14"/>
      <c r="EX42" s="14"/>
      <c r="EY42" s="14"/>
      <c r="EZ42" s="14"/>
      <c r="FA42" s="14"/>
      <c r="FB42" s="14"/>
      <c r="FC42" s="14"/>
      <c r="FD42" s="14"/>
      <c r="FE42" s="14"/>
      <c r="FF42" s="14"/>
      <c r="FG42" s="14"/>
    </row>
    <row r="43" spans="1:163" s="4" customFormat="1" ht="12" customHeight="1">
      <c r="A43" s="24" t="s">
        <v>332</v>
      </c>
      <c r="B43" s="126" t="s">
        <v>132</v>
      </c>
      <c r="C43" s="32" t="s">
        <v>313</v>
      </c>
      <c r="D43" s="32"/>
      <c r="E43" s="15">
        <f>IF('Input Data'!E6&gt;0,('Input Data'!E5/'Input Data'!E6)-1,"")</f>
        <v>0.19505303796080908</v>
      </c>
      <c r="F43" s="15">
        <f>IF('Input Data'!F6&gt;0,('Input Data'!F5/'Input Data'!F6)-1,"")</f>
        <v>0.05147411008183278</v>
      </c>
      <c r="G43" s="15">
        <f>IF('Input Data'!G6&gt;0,('Input Data'!G5/'Input Data'!G6)-1,"")</f>
        <v>0.4842892864757993</v>
      </c>
      <c r="H43" s="15">
        <f>IF('Input Data'!H6&gt;0,('Input Data'!H5/'Input Data'!H6)-1,"")</f>
        <v>0.23646992834937142</v>
      </c>
      <c r="I43" s="15">
        <f>IF('Input Data'!I6&gt;0,('Input Data'!I5/'Input Data'!I6)-1,"")</f>
        <v>0.08428033753643183</v>
      </c>
      <c r="J43" s="15">
        <f>IF('Input Data'!J6&gt;0,('Input Data'!J5/'Input Data'!J6)-1,"")</f>
        <v>0.05960608251572608</v>
      </c>
      <c r="K43" s="15">
        <f>IF('Input Data'!K6&gt;0,('Input Data'!K5/'Input Data'!K6)-1,"")</f>
        <v>0.2902541574473354</v>
      </c>
      <c r="L43" s="15">
        <f>IF('Input Data'!L6&gt;0,('Input Data'!L5/'Input Data'!L6)-1,"")</f>
        <v>0.22168350955079164</v>
      </c>
      <c r="M43" s="15">
        <f>IF('Input Data'!M6&gt;0,('Input Data'!M5/'Input Data'!M6)-1,"")</f>
        <v>0.2517799069796671</v>
      </c>
      <c r="N43" s="15">
        <f>IF('Input Data'!N6&gt;0,('Input Data'!N5/'Input Data'!N6)-1,"")</f>
        <v>0.22176824829666542</v>
      </c>
      <c r="O43" s="15">
        <f>IF('Input Data'!O6&gt;0,('Input Data'!O5/'Input Data'!O6)-1,"")</f>
        <v>0.14955333664881576</v>
      </c>
      <c r="P43" s="15">
        <f>IF('Input Data'!P6&gt;0,('Input Data'!P5/'Input Data'!P6)-1,"")</f>
        <v>0.18794544261754553</v>
      </c>
      <c r="Q43" s="15">
        <f>IF('Input Data'!Q6&gt;0,('Input Data'!Q5/'Input Data'!Q6)-1,"")</f>
        <v>0.17830811132763924</v>
      </c>
      <c r="R43" s="15">
        <f>IF('Input Data'!R6&gt;0,('Input Data'!R5/'Input Data'!R6)-1,"")</f>
        <v>0.1600463276503441</v>
      </c>
      <c r="S43" s="15">
        <f>IF('Input Data'!S6&gt;0,('Input Data'!S5/'Input Data'!S6)-1,"")</f>
        <v>0.167120036551625</v>
      </c>
      <c r="T43" s="15">
        <f>IF('Input Data'!T6&gt;0,('Input Data'!T5/'Input Data'!T6)-1,"")</f>
        <v>0.11158586490780409</v>
      </c>
      <c r="U43" s="15">
        <f>IF('Input Data'!U6&gt;0,('Input Data'!U5/'Input Data'!U6)-1,"")</f>
        <v>0.11597639543067517</v>
      </c>
      <c r="V43" s="15">
        <f>IF('Input Data'!V6&gt;0,('Input Data'!V5/'Input Data'!V6)-1,"")</f>
        <v>0.15644344400675303</v>
      </c>
      <c r="W43" s="15">
        <f>IF('Input Data'!W6&gt;0,('Input Data'!W5/'Input Data'!W6)-1,"")</f>
        <v>0.1664549602232397</v>
      </c>
      <c r="X43" s="15">
        <f>IF('Input Data'!X6&gt;0,('Input Data'!X5/'Input Data'!X6)-1,"")</f>
        <v>0.1618017694022873</v>
      </c>
      <c r="Y43" s="15">
        <f>IF('Input Data'!Y6&gt;0,('Input Data'!Y5/'Input Data'!Y6)-1,"")</f>
        <v>0.16387339939935108</v>
      </c>
      <c r="Z43" s="15">
        <f>IF('Input Data'!Z6&gt;0,('Input Data'!Z5/'Input Data'!Z6)-1,"")</f>
        <v>0.03099584900258967</v>
      </c>
      <c r="AA43" s="15">
        <f>IF('Input Data'!AA6&gt;0,('Input Data'!AA5/'Input Data'!AA6)-1,"")</f>
        <v>0.07649389316541888</v>
      </c>
      <c r="AB43" s="15">
        <f>IF('Input Data'!AB6&gt;0,('Input Data'!AB5/'Input Data'!AB6)-1,"")</f>
        <v>0.09380457015803922</v>
      </c>
      <c r="AC43" s="15">
        <f>IF('Input Data'!AC6&gt;0,('Input Data'!AC5/'Input Data'!AC6)-1,"")</f>
        <v>0.23006352505758243</v>
      </c>
      <c r="AD43" s="15">
        <f>IF('Input Data'!AD6&gt;0,('Input Data'!AD5/'Input Data'!AD6)-1,"")</f>
        <v>0.35035338548691675</v>
      </c>
      <c r="AE43" s="15">
        <f>IF('Input Data'!AE6&gt;0,('Input Data'!AE5/'Input Data'!AE6)-1,"")</f>
        <v>0.2785810746020585</v>
      </c>
      <c r="AF43" s="15">
        <f>IF('Input Data'!AF6&gt;0,('Input Data'!AF5/'Input Data'!AF6)-1,"")</f>
        <v>0.3327859605922874</v>
      </c>
      <c r="AG43" s="15">
        <f>IF('Input Data'!AG6&gt;0,('Input Data'!AG5/'Input Data'!AG6)-1,"")</f>
        <v>0.19497689969391074</v>
      </c>
      <c r="AH43" s="15">
        <f>IF('Input Data'!AH6&gt;0,('Input Data'!AH5/'Input Data'!AH6)-1,"")</f>
        <v>0.22231029295200488</v>
      </c>
      <c r="AI43" s="15">
        <f>IF('Input Data'!AI6&gt;0,('Input Data'!AI5/'Input Data'!AI6)-1,"")</f>
        <v>0.08292527990259657</v>
      </c>
      <c r="AJ43" s="15">
        <f>IF('Input Data'!AJ6&gt;0,('Input Data'!AJ5/'Input Data'!AJ6)-1,"")</f>
        <v>0.10650960608982474</v>
      </c>
      <c r="AK43" s="15">
        <f>IF('Input Data'!AK6&gt;0,('Input Data'!AK5/'Input Data'!AK6)-1,"")</f>
        <v>0.09883614339137514</v>
      </c>
      <c r="AL43" s="15">
        <f>IF('Input Data'!AL6&gt;0,('Input Data'!AL5/'Input Data'!AL6)-1,"")</f>
        <v>0.24480565427850043</v>
      </c>
      <c r="AM43" s="15">
        <f>IF('Input Data'!AM6&gt;0,('Input Data'!AM5/'Input Data'!AM6)-1,"")</f>
        <v>0.24908703364187867</v>
      </c>
      <c r="AN43" s="15">
        <f>IF('Input Data'!AN6&gt;0,('Input Data'!AN5/'Input Data'!AN6)-1,"")</f>
        <v>0.18345617856823138</v>
      </c>
      <c r="AO43" s="15">
        <f>IF('Input Data'!AO6&gt;0,('Input Data'!AO5/'Input Data'!AO6)-1,"")</f>
        <v>0.12103744944375516</v>
      </c>
      <c r="AP43" s="15">
        <f>IF('Input Data'!AP6&gt;0,('Input Data'!AP5/'Input Data'!AP6)-1,"")</f>
        <v>0.13322386918284268</v>
      </c>
      <c r="AQ43" s="15">
        <f>IF('Input Data'!AQ6&gt;0,('Input Data'!AQ5/'Input Data'!AQ6)-1,"")</f>
        <v>0.24109404152276603</v>
      </c>
      <c r="AR43" s="15">
        <f>IF('Input Data'!AR6&gt;0,('Input Data'!AR5/'Input Data'!AR6)-1,"")</f>
        <v>0.2243143862539092</v>
      </c>
      <c r="AS43" s="15">
        <f>IF('Input Data'!AS6&gt;0,('Input Data'!AS5/'Input Data'!AS6)-1,"")</f>
        <v>0.27496686740501275</v>
      </c>
      <c r="AT43" s="15">
        <f>IF('Input Data'!AT6&gt;0,('Input Data'!AT5/'Input Data'!AT6)-1,"")</f>
        <v>0.13449801647848636</v>
      </c>
      <c r="AU43" s="15">
        <f>IF('Input Data'!AU6&gt;0,('Input Data'!AU5/'Input Data'!AU6)-1,"")</f>
        <v>0.04330576289422372</v>
      </c>
      <c r="AV43" s="15">
        <f>IF('Input Data'!AV6&gt;0,('Input Data'!AV5/'Input Data'!AV6)-1,"")</f>
        <v>0.27377400008087527</v>
      </c>
      <c r="AW43" s="15">
        <f>IF('Input Data'!AW6&gt;0,('Input Data'!AW5/'Input Data'!AW6)-1,"")</f>
        <v>0.18661443319580395</v>
      </c>
      <c r="AX43" s="15">
        <f>IF('Input Data'!AX6&gt;0,('Input Data'!AX5/'Input Data'!AX6)-1,"")</f>
        <v>0.07813530257967072</v>
      </c>
      <c r="AY43" s="15">
        <f>IF('Input Data'!AY6&gt;0,('Input Data'!AY5/'Input Data'!AY6)-1,"")</f>
        <v>0.19004006868918144</v>
      </c>
      <c r="AZ43" s="15">
        <f>IF('Input Data'!AZ6&gt;0,('Input Data'!AZ5/'Input Data'!AZ6)-1,"")</f>
        <v>0.17086448904630713</v>
      </c>
      <c r="BA43" s="15">
        <f>IF('Input Data'!BA6&gt;0,('Input Data'!BA5/'Input Data'!BA6)-1,"")</f>
        <v>0.08765148544432622</v>
      </c>
      <c r="BB43" s="15">
        <f>IF('Input Data'!BB6&gt;0,('Input Data'!BB5/'Input Data'!BB6)-1,"")</f>
        <v>0.11277834051539126</v>
      </c>
      <c r="BC43" s="15">
        <f>IF('Input Data'!BC6&gt;0,('Input Data'!BC5/'Input Data'!BC6)-1,"")</f>
        <v>0.12771537891878548</v>
      </c>
      <c r="BD43" s="15">
        <f>IF('Input Data'!BD6&gt;0,('Input Data'!BD5/'Input Data'!BD6)-1,"")</f>
        <v>0.13943177921839744</v>
      </c>
      <c r="BE43" s="15">
        <f>IF('Input Data'!BE6&gt;0,('Input Data'!BE5/'Input Data'!BE6)-1,"")</f>
        <v>0.18992616956506514</v>
      </c>
      <c r="BF43" s="15">
        <f>IF('Input Data'!BF6&gt;0,('Input Data'!BF5/'Input Data'!BF6)-1,"")</f>
        <v>0.3005831169556765</v>
      </c>
      <c r="BG43" s="15">
        <f>IF('Input Data'!BG6&gt;0,('Input Data'!BG5/'Input Data'!BG6)-1,"")</f>
        <v>0.15652740845343094</v>
      </c>
      <c r="BH43" s="15">
        <f>IF('Input Data'!BH6&gt;0,('Input Data'!BH5/'Input Data'!BH6)-1,"")</f>
        <v>0.1827355060422775</v>
      </c>
      <c r="BI43" s="15">
        <f>IF('Input Data'!BI6&gt;0,('Input Data'!BI5/'Input Data'!BI6)-1,"")</f>
        <v>0.1940381141092138</v>
      </c>
      <c r="BJ43" s="15">
        <f>IF('Input Data'!BJ6&gt;0,('Input Data'!BJ5/'Input Data'!BJ6)-1,"")</f>
        <v>0.10561238185881283</v>
      </c>
      <c r="BK43" s="15">
        <f>IF('Input Data'!BK6&gt;0,('Input Data'!BK5/'Input Data'!BK6)-1,"")</f>
        <v>0.22651195333443397</v>
      </c>
      <c r="BL43" s="15">
        <f>IF('Input Data'!BL6&gt;0,('Input Data'!BL5/'Input Data'!BL6)-1,"")</f>
        <v>0.2017906588335261</v>
      </c>
      <c r="BM43" s="15">
        <f>IF('Input Data'!BM6&gt;0,('Input Data'!BM5/'Input Data'!BM6)-1,"")</f>
        <v>0.1518685856654145</v>
      </c>
      <c r="BN43" s="15">
        <f>IF('Input Data'!BN6&gt;0,('Input Data'!BN5/'Input Data'!BN6)-1,"")</f>
        <v>0.13852545547870898</v>
      </c>
      <c r="BO43" s="15">
        <f>IF('Input Data'!BQ6&gt;0,('Input Data'!BQ5/'Input Data'!BQ6)-1,"")</f>
        <v>0.11437895949318477</v>
      </c>
      <c r="BP43" s="15">
        <f>IF('Input Data'!BR6&gt;0,('Input Data'!BR5/'Input Data'!BR6)-1,"")</f>
        <v>0.11538726571113567</v>
      </c>
      <c r="BQ43" s="15">
        <f>IF('Input Data'!BS6&gt;0,('Input Data'!BS5/'Input Data'!BS6)-1,"")</f>
        <v>0.3818923176721343</v>
      </c>
      <c r="BR43" s="15">
        <f>IF('Input Data'!BT6&gt;0,('Input Data'!BT5/'Input Data'!BT6)-1,"")</f>
        <v>0.17614449213161665</v>
      </c>
      <c r="BS43" s="15">
        <f>IF('Input Data'!BU6&gt;0,('Input Data'!BU5/'Input Data'!BU6)-1,"")</f>
        <v>0.07700591169812987</v>
      </c>
      <c r="BT43" s="15">
        <f>IF('Input Data'!BV6&gt;0,('Input Data'!BV5/'Input Data'!BV6)-1,"")</f>
        <v>0.12556369498234954</v>
      </c>
      <c r="BU43" s="15">
        <f>IF('Input Data'!BW6&gt;0,('Input Data'!BW5/'Input Data'!BW6)-1,"")</f>
        <v>0.9069071791153007</v>
      </c>
      <c r="BV43" s="15">
        <f>IF('Input Data'!BX6&gt;0,('Input Data'!BX5/'Input Data'!BX6)-1,"")</f>
        <v>0.0882730427342302</v>
      </c>
      <c r="BW43" s="15">
        <f>IF('Input Data'!BY6&gt;0,('Input Data'!BY5/'Input Data'!BY6)-1,"")</f>
        <v>0.13667336420022713</v>
      </c>
      <c r="BX43" s="15">
        <f>IF('Input Data'!BZ6&gt;0,('Input Data'!BZ5/'Input Data'!BZ6)-1,"")</f>
        <v>0.15728394112900124</v>
      </c>
      <c r="BY43" s="15">
        <f>IF('Input Data'!CA6&gt;0,('Input Data'!CA5/'Input Data'!CA6)-1,"")</f>
        <v>0.2037787222738745</v>
      </c>
      <c r="BZ43" s="15">
        <f>IF('Input Data'!CB6&gt;0,('Input Data'!CB5/'Input Data'!CB6)-1,"")</f>
        <v>0.17570959644719064</v>
      </c>
      <c r="CA43" s="15">
        <f>IF('Input Data'!CC6&gt;0,('Input Data'!CC5/'Input Data'!CC6)-1,"")</f>
        <v>0.2123808606912485</v>
      </c>
      <c r="CB43" s="15">
        <f>IF('Input Data'!CD6&gt;0,('Input Data'!CD5/'Input Data'!CD6)-1,"")</f>
        <v>0.300881442070992</v>
      </c>
      <c r="CC43" s="15">
        <f>IF('Input Data'!CE6&gt;0,('Input Data'!CE5/'Input Data'!CE6)-1,"")</f>
        <v>0.4646868514222926</v>
      </c>
      <c r="CD43" s="15">
        <f>IF('Input Data'!CF6&gt;0,('Input Data'!CF5/'Input Data'!CF6)-1,"")</f>
        <v>0.23781531772924525</v>
      </c>
      <c r="CE43" s="15">
        <f>IF('Input Data'!CG6&gt;0,('Input Data'!CG5/'Input Data'!CG6)-1,"")</f>
        <v>0.22553589467491109</v>
      </c>
      <c r="CF43" s="15">
        <f>IF('Input Data'!CH6&gt;0,('Input Data'!CH5/'Input Data'!CH6)-1,"")</f>
        <v>0.04866170682142501</v>
      </c>
      <c r="CG43" s="15">
        <f>IF('Input Data'!CI6&gt;0,('Input Data'!CI5/'Input Data'!CI6)-1,"")</f>
        <v>0.1913235647245195</v>
      </c>
      <c r="CH43" s="15">
        <f>IF('Input Data'!CJ6&gt;0,('Input Data'!CJ5/'Input Data'!CJ6)-1,"")</f>
        <v>0.40004415534415605</v>
      </c>
      <c r="CI43" s="15">
        <f>IF('Input Data'!CK6&gt;0,('Input Data'!CK5/'Input Data'!CK6)-1,"")</f>
        <v>0.5001325757870005</v>
      </c>
      <c r="CJ43" s="15"/>
      <c r="CK43" s="15"/>
      <c r="CL43" s="15"/>
      <c r="CM43" s="15"/>
      <c r="CN43" s="15"/>
      <c r="CO43" s="15"/>
      <c r="CP43" s="15"/>
      <c r="CQ43" s="15"/>
      <c r="CR43" s="15"/>
      <c r="CS43" s="15"/>
      <c r="CT43" s="15"/>
      <c r="CU43" s="15"/>
      <c r="CV43" s="15"/>
      <c r="CW43" s="15"/>
      <c r="CX43" s="15"/>
      <c r="CY43" s="15"/>
      <c r="CZ43" s="15"/>
      <c r="DA43" s="15"/>
      <c r="DB43" s="15"/>
      <c r="DC43" s="15"/>
      <c r="DD43" s="15"/>
      <c r="DE43" s="15"/>
      <c r="DF43" s="15"/>
      <c r="DG43" s="15"/>
      <c r="DH43" s="15"/>
      <c r="DI43" s="15"/>
      <c r="DJ43" s="15"/>
      <c r="DK43" s="15"/>
      <c r="DL43" s="15"/>
      <c r="DM43" s="15"/>
      <c r="DN43" s="15"/>
      <c r="DO43" s="15"/>
      <c r="DP43" s="15"/>
      <c r="DQ43" s="15"/>
      <c r="DR43" s="15"/>
      <c r="DS43" s="15"/>
      <c r="DT43" s="15"/>
      <c r="DU43" s="15"/>
      <c r="DV43" s="15"/>
      <c r="DW43" s="15"/>
      <c r="DX43" s="15"/>
      <c r="DY43" s="15"/>
      <c r="DZ43" s="15"/>
      <c r="EA43" s="15"/>
      <c r="EB43" s="15"/>
      <c r="EC43" s="15"/>
      <c r="ED43" s="15"/>
      <c r="EE43" s="15"/>
      <c r="EF43" s="15"/>
      <c r="EG43" s="15"/>
      <c r="EH43" s="15"/>
      <c r="EI43" s="15"/>
      <c r="EJ43" s="15"/>
      <c r="EK43" s="15"/>
      <c r="EL43" s="15"/>
      <c r="EM43" s="15"/>
      <c r="EN43" s="15"/>
      <c r="EO43" s="15"/>
      <c r="EP43" s="15"/>
      <c r="EQ43" s="15"/>
      <c r="ER43" s="15"/>
      <c r="ES43" s="15"/>
      <c r="ET43" s="15"/>
      <c r="EU43" s="15"/>
      <c r="EV43" s="15"/>
      <c r="EW43" s="15"/>
      <c r="EX43" s="15"/>
      <c r="EY43" s="15"/>
      <c r="EZ43" s="15"/>
      <c r="FA43" s="15"/>
      <c r="FB43" s="15"/>
      <c r="FC43" s="15"/>
      <c r="FD43" s="15"/>
      <c r="FE43" s="15"/>
      <c r="FF43" s="15"/>
      <c r="FG43" s="15"/>
    </row>
    <row r="44" spans="1:163" s="4" customFormat="1" ht="12" customHeight="1">
      <c r="A44" s="24" t="s">
        <v>422</v>
      </c>
      <c r="B44" s="126" t="s">
        <v>133</v>
      </c>
      <c r="C44" s="32" t="s">
        <v>424</v>
      </c>
      <c r="D44" s="32"/>
      <c r="E44" s="99">
        <f aca="true" t="shared" si="3" ref="E44:AZ44">IF(E42=0,0,E42-E43)</f>
        <v>0.6157366659002428</v>
      </c>
      <c r="F44" s="99">
        <f t="shared" si="3"/>
        <v>0.12906859343198485</v>
      </c>
      <c r="G44" s="99">
        <f t="shared" si="3"/>
        <v>0.07589629101763351</v>
      </c>
      <c r="H44" s="99">
        <f t="shared" si="3"/>
        <v>-0.1020355785922189</v>
      </c>
      <c r="I44" s="99">
        <f t="shared" si="3"/>
        <v>-0.03880577088117576</v>
      </c>
      <c r="J44" s="99">
        <f t="shared" si="3"/>
        <v>0.15579123227354064</v>
      </c>
      <c r="K44" s="99">
        <f t="shared" si="3"/>
        <v>0</v>
      </c>
      <c r="L44" s="99">
        <f t="shared" si="3"/>
        <v>0</v>
      </c>
      <c r="M44" s="99">
        <f t="shared" si="3"/>
        <v>0</v>
      </c>
      <c r="N44" s="99">
        <f t="shared" si="3"/>
        <v>0</v>
      </c>
      <c r="O44" s="99">
        <f t="shared" si="3"/>
        <v>0</v>
      </c>
      <c r="P44" s="99">
        <f t="shared" si="3"/>
        <v>-0.07130313733460558</v>
      </c>
      <c r="Q44" s="99">
        <f>IF(Q42=0,0,Q42-Q43)</f>
        <v>-0.33441552399874397</v>
      </c>
      <c r="R44" s="99">
        <f>IF(R42=0,0,R42-R43)</f>
        <v>0.07807634563453458</v>
      </c>
      <c r="S44" s="99">
        <f>IF(S42=0,0,S42-S43)</f>
        <v>-0.22993995279173673</v>
      </c>
      <c r="T44" s="99">
        <f>IF(T42=0,0,T42-T43)</f>
        <v>0.005492977719985248</v>
      </c>
      <c r="U44" s="99">
        <f t="shared" si="3"/>
        <v>0.184516018196772</v>
      </c>
      <c r="V44" s="99">
        <f t="shared" si="3"/>
        <v>-0.03238618681112437</v>
      </c>
      <c r="W44" s="99">
        <f t="shared" si="3"/>
        <v>-0.02145348137082914</v>
      </c>
      <c r="X44" s="99">
        <f>IF(X42=0,0,X42-X43)</f>
        <v>-0.047344528822993226</v>
      </c>
      <c r="Y44" s="99">
        <f>IF(Y42=0,0,Y42-Y43)</f>
        <v>-0.13426500878149383</v>
      </c>
      <c r="Z44" s="99">
        <f>IF(Z42=0,0,Z42-Z43)</f>
        <v>-0.08733512942461563</v>
      </c>
      <c r="AA44" s="99">
        <f t="shared" si="3"/>
        <v>-0.030392230189020708</v>
      </c>
      <c r="AB44" s="99">
        <f t="shared" si="3"/>
        <v>0.23919251165916</v>
      </c>
      <c r="AC44" s="99">
        <f t="shared" si="3"/>
        <v>0.07632161007755256</v>
      </c>
      <c r="AD44" s="99">
        <f t="shared" si="3"/>
        <v>-0.00022005215358333885</v>
      </c>
      <c r="AE44" s="99">
        <f t="shared" si="3"/>
        <v>0.05926210138056054</v>
      </c>
      <c r="AF44" s="99">
        <f t="shared" si="3"/>
        <v>-0.04846716922396466</v>
      </c>
      <c r="AG44" s="99">
        <f t="shared" si="3"/>
        <v>-0.08439371324284162</v>
      </c>
      <c r="AH44" s="99">
        <f t="shared" si="3"/>
        <v>0.03259723270903314</v>
      </c>
      <c r="AI44" s="99">
        <f t="shared" si="3"/>
        <v>-0.1278178543466223</v>
      </c>
      <c r="AJ44" s="99">
        <f t="shared" si="3"/>
        <v>-0.0651011053597248</v>
      </c>
      <c r="AK44" s="99">
        <f t="shared" si="3"/>
        <v>0.12098707338124148</v>
      </c>
      <c r="AL44" s="99">
        <f>IF(AL42=0,0,AL42-AL43)</f>
        <v>0.017271452807771315</v>
      </c>
      <c r="AM44" s="99">
        <f>IF(AM42=0,0,AM42-AM43)</f>
        <v>-0.08152402615479648</v>
      </c>
      <c r="AN44" s="99">
        <f t="shared" si="3"/>
        <v>-0.22253373155474399</v>
      </c>
      <c r="AO44" s="99">
        <f t="shared" si="3"/>
        <v>-0.0024209947786757446</v>
      </c>
      <c r="AP44" s="99">
        <f t="shared" si="3"/>
        <v>0.15332665736880413</v>
      </c>
      <c r="AQ44" s="99">
        <f t="shared" si="3"/>
        <v>-0.06488853374002956</v>
      </c>
      <c r="AR44" s="99">
        <f t="shared" si="3"/>
        <v>0.004628334650311761</v>
      </c>
      <c r="AS44" s="99">
        <f t="shared" si="3"/>
        <v>-0.2264830785656491</v>
      </c>
      <c r="AT44" s="99">
        <f t="shared" si="3"/>
        <v>0.02695012442170941</v>
      </c>
      <c r="AU44" s="99">
        <f t="shared" si="3"/>
        <v>-0.14496260086108703</v>
      </c>
      <c r="AV44" s="99">
        <f t="shared" si="3"/>
        <v>-0.15202221302480368</v>
      </c>
      <c r="AW44" s="99">
        <f t="shared" si="3"/>
        <v>0.45604922765147604</v>
      </c>
      <c r="AX44" s="99">
        <f t="shared" si="3"/>
        <v>-0.126705449755803</v>
      </c>
      <c r="AY44" s="99">
        <f t="shared" si="3"/>
        <v>0.23244715447947284</v>
      </c>
      <c r="AZ44" s="99">
        <f t="shared" si="3"/>
        <v>-0.06906808186067837</v>
      </c>
      <c r="BA44" s="99">
        <f aca="true" t="shared" si="4" ref="BA44:CG44">IF(BA42=0,0,BA42-BA43)</f>
        <v>0.07756590586002154</v>
      </c>
      <c r="BB44" s="99">
        <f t="shared" si="4"/>
        <v>-0.08945744499300323</v>
      </c>
      <c r="BC44" s="99">
        <f t="shared" si="4"/>
        <v>0.23873858644128743</v>
      </c>
      <c r="BD44" s="99">
        <f t="shared" si="4"/>
        <v>0.13288112500088212</v>
      </c>
      <c r="BE44" s="99">
        <f t="shared" si="4"/>
        <v>-0.23945173114523566</v>
      </c>
      <c r="BF44" s="99">
        <f t="shared" si="4"/>
        <v>0.199544219671431</v>
      </c>
      <c r="BG44" s="99">
        <f t="shared" si="4"/>
        <v>0.07457890969648617</v>
      </c>
      <c r="BH44" s="99">
        <f t="shared" si="4"/>
        <v>-0.19038289202670455</v>
      </c>
      <c r="BI44" s="99">
        <f t="shared" si="4"/>
        <v>-0.1348115483252712</v>
      </c>
      <c r="BJ44" s="99">
        <f t="shared" si="4"/>
        <v>-0.1935986776112898</v>
      </c>
      <c r="BK44" s="99">
        <f t="shared" si="4"/>
        <v>0.04322146569657015</v>
      </c>
      <c r="BL44" s="99">
        <f t="shared" si="4"/>
        <v>-0.1069393837045669</v>
      </c>
      <c r="BM44" s="99">
        <f t="shared" si="4"/>
        <v>-0.0018498718546220427</v>
      </c>
      <c r="BN44" s="99">
        <f t="shared" si="4"/>
        <v>0.027895526621415367</v>
      </c>
      <c r="BO44" s="99">
        <f t="shared" si="4"/>
        <v>-0.24026709940938085</v>
      </c>
      <c r="BP44" s="99">
        <f t="shared" si="4"/>
        <v>0.09032344708586315</v>
      </c>
      <c r="BQ44" s="99">
        <f t="shared" si="4"/>
        <v>0.11093395717661259</v>
      </c>
      <c r="BR44" s="99">
        <f t="shared" si="4"/>
        <v>-0.091498822840278</v>
      </c>
      <c r="BS44" s="99">
        <f t="shared" si="4"/>
        <v>-0.015819522056455648</v>
      </c>
      <c r="BT44" s="99">
        <f t="shared" si="4"/>
        <v>1.289792981710233</v>
      </c>
      <c r="BU44" s="99">
        <f t="shared" si="4"/>
        <v>-1.0194541715965038</v>
      </c>
      <c r="BV44" s="99">
        <f t="shared" si="4"/>
        <v>-0.17829157596165934</v>
      </c>
      <c r="BW44" s="99">
        <f t="shared" si="4"/>
        <v>-0.1704237278894909</v>
      </c>
      <c r="BX44" s="99">
        <f t="shared" si="4"/>
        <v>0.06734719407123957</v>
      </c>
      <c r="BY44" s="99">
        <f t="shared" si="4"/>
        <v>0.02218636255523787</v>
      </c>
      <c r="BZ44" s="99">
        <f t="shared" si="4"/>
        <v>0.33070837386969654</v>
      </c>
      <c r="CA44" s="99">
        <f t="shared" si="4"/>
        <v>0.10207608647117805</v>
      </c>
      <c r="CB44" s="99">
        <f t="shared" si="4"/>
        <v>-0.06109359429952077</v>
      </c>
      <c r="CC44" s="99">
        <f t="shared" si="4"/>
        <v>-0.05797715463454134</v>
      </c>
      <c r="CD44" s="99">
        <f t="shared" si="4"/>
        <v>0.0543991558045378</v>
      </c>
      <c r="CE44" s="99">
        <f t="shared" si="4"/>
        <v>-0.5665869430691428</v>
      </c>
      <c r="CF44" s="99">
        <f t="shared" si="4"/>
        <v>0.23358477214636553</v>
      </c>
      <c r="CG44" s="99">
        <f t="shared" si="4"/>
        <v>-0.0014865962523249454</v>
      </c>
      <c r="CH44" s="99">
        <f>IF(CH42=0,0,CH42-CH43)</f>
        <v>-0.11334046891503768</v>
      </c>
      <c r="CI44" s="99">
        <f>IF(CI42=0,0,CI42-CI43)</f>
        <v>-0.23060613472881086</v>
      </c>
      <c r="CJ44" s="99"/>
      <c r="CK44" s="99"/>
      <c r="CL44" s="99"/>
      <c r="CM44" s="99"/>
      <c r="CN44" s="99"/>
      <c r="CO44" s="99"/>
      <c r="CP44" s="99"/>
      <c r="CQ44" s="99"/>
      <c r="CR44" s="99"/>
      <c r="CS44" s="99"/>
      <c r="CT44" s="99"/>
      <c r="CU44" s="99"/>
      <c r="CV44" s="99"/>
      <c r="CW44" s="99"/>
      <c r="CX44" s="99"/>
      <c r="CY44" s="99"/>
      <c r="CZ44" s="99"/>
      <c r="DA44" s="99"/>
      <c r="DB44" s="99"/>
      <c r="DC44" s="99"/>
      <c r="DD44" s="99"/>
      <c r="DE44" s="99"/>
      <c r="DF44" s="99"/>
      <c r="DG44" s="99"/>
      <c r="DH44" s="99"/>
      <c r="DI44" s="99"/>
      <c r="DJ44" s="99"/>
      <c r="DK44" s="99"/>
      <c r="DL44" s="99"/>
      <c r="DM44" s="99"/>
      <c r="DN44" s="99"/>
      <c r="DO44" s="99"/>
      <c r="DP44" s="99"/>
      <c r="DQ44" s="99"/>
      <c r="DR44" s="99"/>
      <c r="DS44" s="99"/>
      <c r="DT44" s="99"/>
      <c r="DU44" s="99"/>
      <c r="DV44" s="99"/>
      <c r="DW44" s="99"/>
      <c r="DX44" s="99"/>
      <c r="DY44" s="99"/>
      <c r="DZ44" s="99"/>
      <c r="EA44" s="99"/>
      <c r="EB44" s="99"/>
      <c r="EC44" s="99"/>
      <c r="ED44" s="99"/>
      <c r="EE44" s="99"/>
      <c r="EF44" s="99"/>
      <c r="EG44" s="99"/>
      <c r="EH44" s="99"/>
      <c r="EI44" s="99"/>
      <c r="EJ44" s="99"/>
      <c r="EK44" s="99"/>
      <c r="EL44" s="99"/>
      <c r="EM44" s="99"/>
      <c r="EN44" s="99"/>
      <c r="EO44" s="99"/>
      <c r="EP44" s="99"/>
      <c r="EQ44" s="99"/>
      <c r="ER44" s="99"/>
      <c r="ES44" s="99"/>
      <c r="ET44" s="99"/>
      <c r="EU44" s="99"/>
      <c r="EV44" s="99"/>
      <c r="EW44" s="99"/>
      <c r="EX44" s="99"/>
      <c r="EY44" s="99"/>
      <c r="EZ44" s="99"/>
      <c r="FA44" s="99"/>
      <c r="FB44" s="99"/>
      <c r="FC44" s="99"/>
      <c r="FD44" s="99"/>
      <c r="FE44" s="99"/>
      <c r="FF44" s="99"/>
      <c r="FG44" s="99"/>
    </row>
    <row r="45" spans="1:163" s="4" customFormat="1" ht="12" customHeight="1">
      <c r="A45" s="24" t="s">
        <v>303</v>
      </c>
      <c r="B45" s="126" t="s">
        <v>134</v>
      </c>
      <c r="C45" s="32" t="s">
        <v>425</v>
      </c>
      <c r="D45" s="32"/>
      <c r="E45" s="17">
        <f>IF('Input Data'!E5&gt;0,'Input Data'!E18/('Input Data'!E5/365),"")</f>
        <v>107.8090382871177</v>
      </c>
      <c r="F45" s="17">
        <f>IF('Input Data'!F5&gt;0,'Input Data'!F18/('Input Data'!F5/365),"")</f>
        <v>83.49386497121479</v>
      </c>
      <c r="G45" s="17">
        <f>IF('Input Data'!G5&gt;0,'Input Data'!G18/('Input Data'!G5/365),"")</f>
        <v>87.76316390894962</v>
      </c>
      <c r="H45" s="17">
        <f>IF('Input Data'!H5&gt;0,'Input Data'!H18/('Input Data'!H5/365),"")</f>
        <v>80.52096189116726</v>
      </c>
      <c r="I45" s="17">
        <f>IF('Input Data'!I5&gt;0,'Input Data'!I18/('Input Data'!I5/365),"")</f>
        <v>77.63916288577347</v>
      </c>
      <c r="J45" s="17">
        <f>IF('Input Data'!J5&gt;0,'Input Data'!J18/('Input Data'!J5/365),"")</f>
        <v>89.0522157429779</v>
      </c>
      <c r="K45" s="17">
        <f>IF('Input Data'!K5&gt;0,'Input Data'!K18/('Input Data'!K5/365),"")</f>
        <v>0</v>
      </c>
      <c r="L45" s="17">
        <f>IF('Input Data'!L5&gt;0,'Input Data'!L18/('Input Data'!L5/365),"")</f>
        <v>0</v>
      </c>
      <c r="M45" s="17">
        <f>IF('Input Data'!M5&gt;0,'Input Data'!M18/('Input Data'!M5/365),"")</f>
        <v>0</v>
      </c>
      <c r="N45" s="17">
        <f>IF('Input Data'!N5&gt;0,'Input Data'!N18/('Input Data'!N5/365),"")</f>
        <v>0</v>
      </c>
      <c r="O45" s="17">
        <f>IF('Input Data'!O5&gt;0,'Input Data'!O18/('Input Data'!O5/365),"")</f>
        <v>0</v>
      </c>
      <c r="P45" s="17">
        <f>IF('Input Data'!P5&gt;0,'Input Data'!P18/('Input Data'!P5/365),"")</f>
        <v>28.217526065309283</v>
      </c>
      <c r="Q45" s="17">
        <f>IF('Input Data'!Q5&gt;0,'Input Data'!Q18/('Input Data'!Q5/365),"")</f>
        <v>20.209112413258346</v>
      </c>
      <c r="R45" s="17">
        <f>IF('Input Data'!R5&gt;0,'Input Data'!R18/('Input Data'!R5/365),"")</f>
        <v>21.569276751643557</v>
      </c>
      <c r="S45" s="17">
        <f>IF('Input Data'!S5&gt;0,'Input Data'!S18/('Input Data'!S5/365),"")</f>
        <v>17.319809410924616</v>
      </c>
      <c r="T45" s="17">
        <f>IF('Input Data'!T5&gt;0,'Input Data'!T18/('Input Data'!T5/365),"")</f>
        <v>98.72053489253425</v>
      </c>
      <c r="U45" s="17">
        <f>IF('Input Data'!U5&gt;0,'Input Data'!U18/('Input Data'!U5/365),"")</f>
        <v>115.04303067937049</v>
      </c>
      <c r="V45" s="17">
        <f>IF('Input Data'!V5&gt;0,'Input Data'!V18/('Input Data'!V5/365),"")</f>
        <v>111.82125178286766</v>
      </c>
      <c r="W45" s="17">
        <f>IF('Input Data'!W5&gt;0,'Input Data'!W18/('Input Data'!W5/365),"")</f>
        <v>109.76384593253256</v>
      </c>
      <c r="X45" s="17">
        <f>IF('Input Data'!X5&gt;0,'Input Data'!X18/('Input Data'!X5/365),"")</f>
        <v>105.29086465092466</v>
      </c>
      <c r="Y45" s="17">
        <f>IF('Input Data'!Y5&gt;0,'Input Data'!Y18/('Input Data'!Y5/365),"")</f>
        <v>93.14445862921886</v>
      </c>
      <c r="Z45" s="17">
        <f>IF('Input Data'!Z5&gt;0,'Input Data'!Z18/('Input Data'!Z5/365),"")</f>
        <v>29.336913581805103</v>
      </c>
      <c r="AA45" s="17">
        <f>IF('Input Data'!AA5&gt;0,'Input Data'!AA18/('Input Data'!AA5/365),"")</f>
        <v>28.508244307351323</v>
      </c>
      <c r="AB45" s="17">
        <f>IF('Input Data'!AB5&gt;0,'Input Data'!AB18/('Input Data'!AB5/365),"")</f>
        <v>34.74240966458976</v>
      </c>
      <c r="AC45" s="17">
        <f>IF('Input Data'!AC5&gt;0,'Input Data'!AC18/('Input Data'!AC5/365),"")</f>
        <v>36.898067961547454</v>
      </c>
      <c r="AD45" s="17">
        <f>IF('Input Data'!AD5&gt;0,'Input Data'!AD18/('Input Data'!AD5/365),"")</f>
        <v>22.150422713034583</v>
      </c>
      <c r="AE45" s="17">
        <f>IF('Input Data'!AE5&gt;0,'Input Data'!AE18/('Input Data'!AE5/365),"")</f>
        <v>23.177092528908936</v>
      </c>
      <c r="AF45" s="17">
        <f>IF('Input Data'!AF5&gt;0,'Input Data'!AF18/('Input Data'!AF5/365),"")</f>
        <v>22.334250468043503</v>
      </c>
      <c r="AG45" s="17">
        <f>IF('Input Data'!AG5&gt;0,'Input Data'!AG18/('Input Data'!AG5/365),"")</f>
        <v>20.756922630177627</v>
      </c>
      <c r="AH45" s="17">
        <f>IF('Input Data'!AH5&gt;0,'Input Data'!AH18/('Input Data'!AH5/365),"")</f>
        <v>51.26095127180329</v>
      </c>
      <c r="AI45" s="17">
        <f>IF('Input Data'!AI5&gt;0,'Input Data'!AI18/('Input Data'!AI5/365),"")</f>
        <v>45.210612504277265</v>
      </c>
      <c r="AJ45" s="17">
        <f>IF('Input Data'!AJ5&gt;0,'Input Data'!AJ18/('Input Data'!AJ5/365),"")</f>
        <v>42.55050594298008</v>
      </c>
      <c r="AK45" s="17">
        <f>IF('Input Data'!AK5&gt;0,'Input Data'!AK18/('Input Data'!AK5/365),"")</f>
        <v>47.23551855008604</v>
      </c>
      <c r="AL45" s="17">
        <f>IF('Input Data'!AL5&gt;0,'Input Data'!AL18/('Input Data'!AL5/365),"")</f>
        <v>47.890902807607965</v>
      </c>
      <c r="AM45" s="17">
        <f>IF('Input Data'!AM5&gt;0,'Input Data'!AM18/('Input Data'!AM5/365),"")</f>
        <v>72.33794749403341</v>
      </c>
      <c r="AN45" s="17">
        <f>IF('Input Data'!AN5&gt;0,'Input Data'!AN18/('Input Data'!AN5/365),"")</f>
        <v>58.751500297538</v>
      </c>
      <c r="AO45" s="17">
        <f>IF('Input Data'!AO5&gt;0,'Input Data'!AO18/('Input Data'!AO5/365),"")</f>
        <v>58.62462043680696</v>
      </c>
      <c r="AP45" s="17">
        <f>IF('Input Data'!AP5&gt;0,'Input Data'!AP18/('Input Data'!AP5/365),"")</f>
        <v>66.55660751855822</v>
      </c>
      <c r="AQ45" s="17">
        <f>IF('Input Data'!AQ5&gt;0,'Input Data'!AQ18/('Input Data'!AQ5/365),"")</f>
        <v>63.0768062076995</v>
      </c>
      <c r="AR45" s="17">
        <f>IF('Input Data'!AR5&gt;0,'Input Data'!AR18/('Input Data'!AR5/365),"")</f>
        <v>52.09437482544925</v>
      </c>
      <c r="AS45" s="17">
        <f>IF('Input Data'!AS5&gt;0,'Input Data'!AS18/('Input Data'!AS5/365),"")</f>
        <v>42.84041326138563</v>
      </c>
      <c r="AT45" s="17">
        <f>IF('Input Data'!AT5&gt;0,'Input Data'!AT18/('Input Data'!AT5/365),"")</f>
        <v>43.70133145047407</v>
      </c>
      <c r="AU45" s="17">
        <f>IF('Input Data'!AU5&gt;0,'Input Data'!AU18/('Input Data'!AU5/365),"")</f>
        <v>37.62922977763454</v>
      </c>
      <c r="AV45" s="17">
        <f>IF('Input Data'!AV5&gt;0,'Input Data'!AV18/('Input Data'!AV5/365),"")</f>
        <v>33.14284404039892</v>
      </c>
      <c r="AW45" s="17">
        <f>IF('Input Data'!AW5&gt;0,'Input Data'!AW18/('Input Data'!AW5/365),"")</f>
        <v>45.88056912106391</v>
      </c>
      <c r="AX45" s="17">
        <f>IF('Input Data'!AX5&gt;0,'Input Data'!AX18/('Input Data'!AX5/365),"")</f>
        <v>40.48855743975916</v>
      </c>
      <c r="AY45" s="17">
        <f>IF('Input Data'!AY5&gt;0,'Input Data'!AY18/('Input Data'!AY5/365),"")</f>
        <v>6.663496436223709</v>
      </c>
      <c r="AZ45" s="17">
        <f>IF('Input Data'!AZ5&gt;0,'Input Data'!AZ18/('Input Data'!AZ5/365),"")</f>
        <v>6.270423692416858</v>
      </c>
      <c r="BA45" s="17">
        <f>IF('Input Data'!BA5&gt;0,'Input Data'!BA18/('Input Data'!BA5/365),"")</f>
        <v>6.717599189657837</v>
      </c>
      <c r="BB45" s="17">
        <f>IF('Input Data'!BB5&gt;0,'Input Data'!BB18/('Input Data'!BB5/365),"")</f>
        <v>6.177564181683535</v>
      </c>
      <c r="BC45" s="17">
        <f>IF('Input Data'!BC5&gt;0,'Input Data'!BC18/('Input Data'!BC5/365),"")</f>
        <v>7.485361315566257</v>
      </c>
      <c r="BD45" s="17">
        <f>IF('Input Data'!BD5&gt;0,'Input Data'!BD18/('Input Data'!BD5/365),"")</f>
        <v>52.76209804401834</v>
      </c>
      <c r="BE45" s="17">
        <f>IF('Input Data'!BE5&gt;0,'Input Data'!BE18/('Input Data'!BE5/365),"")</f>
        <v>42.14465299689181</v>
      </c>
      <c r="BF45" s="17">
        <f>IF('Input Data'!BF5&gt;0,'Input Data'!BF18/('Input Data'!BF5/365),"")</f>
        <v>48.61076945338784</v>
      </c>
      <c r="BG45" s="17">
        <f>IF('Input Data'!BG5&gt;0,'Input Data'!BG18/('Input Data'!BG5/365),"")</f>
        <v>64.62196686040357</v>
      </c>
      <c r="BH45" s="17">
        <f>IF('Input Data'!BH5&gt;0,'Input Data'!BH18/('Input Data'!BH5/365),"")</f>
        <v>54.21988044591344</v>
      </c>
      <c r="BI45" s="17">
        <f>IF('Input Data'!BI5&gt;0,'Input Data'!BI18/('Input Data'!BI5/365),"")</f>
        <v>48.098245008523946</v>
      </c>
      <c r="BJ45" s="17">
        <f>IF('Input Data'!BJ5&gt;0,'Input Data'!BJ18/('Input Data'!BJ5/365),"")</f>
        <v>39.67598348010415</v>
      </c>
      <c r="BK45" s="17">
        <f>IF('Input Data'!BK5&gt;0,'Input Data'!BK18/('Input Data'!BK5/365),"")</f>
        <v>13.865235433728406</v>
      </c>
      <c r="BL45" s="17">
        <f>IF('Input Data'!BL5&gt;0,'Input Data'!BL18/('Input Data'!BL5/365),"")</f>
        <v>12.631460049219422</v>
      </c>
      <c r="BM45" s="17">
        <f>IF('Input Data'!BM5&gt;0,'Input Data'!BM18/('Input Data'!BM5/365),"")</f>
        <v>12.611174243426449</v>
      </c>
      <c r="BN45" s="17">
        <f>IF('Input Data'!BN5&gt;0,'Input Data'!BN18/('Input Data'!BN5/365),"")</f>
        <v>12.92016632185731</v>
      </c>
      <c r="BO45" s="17">
        <f>IF('Input Data'!BQ5&gt;0,'Input Data'!BQ18/('Input Data'!BQ5/365),"")</f>
        <v>60.33868522601985</v>
      </c>
      <c r="BP45" s="17">
        <f>IF('Input Data'!BR5&gt;0,'Input Data'!BR18/('Input Data'!BR5/365),"")</f>
        <v>65.22487875698884</v>
      </c>
      <c r="BQ45" s="17">
        <f>IF('Input Data'!BS5&gt;0,'Input Data'!BS18/('Input Data'!BS5/365),"")</f>
        <v>70.46092632331903</v>
      </c>
      <c r="BR45" s="17">
        <f>IF('Input Data'!BT5&gt;0,'Input Data'!BT18/('Input Data'!BT5/365),"")</f>
        <v>64.97937889615325</v>
      </c>
      <c r="BS45" s="17">
        <f>IF('Input Data'!BU5&gt;0,'Input Data'!BU18/('Input Data'!BU5/365),"")</f>
        <v>65.6198604281021</v>
      </c>
      <c r="BT45" s="17">
        <f>IF('Input Data'!BV5&gt;0,'Input Data'!BV18/('Input Data'!BV5/365),"")</f>
        <v>140.81421488202608</v>
      </c>
      <c r="BU45" s="17">
        <f>IF('Input Data'!BW5&gt;0,'Input Data'!BW18/('Input Data'!BW5/365),"")</f>
        <v>65.53239530351286</v>
      </c>
      <c r="BV45" s="17">
        <f>IF('Input Data'!BX5&gt;0,'Input Data'!BX18/('Input Data'!BX5/365),"")</f>
        <v>54.796234821350566</v>
      </c>
      <c r="BW45" s="17">
        <f>IF('Input Data'!BY5&gt;0,'Input Data'!BY18/('Input Data'!BY5/365),"")</f>
        <v>46.58052492026284</v>
      </c>
      <c r="BX45" s="17">
        <f>IF('Input Data'!BZ5&gt;0,'Input Data'!BZ18/('Input Data'!BZ5/365),"")</f>
        <v>49.29124053659184</v>
      </c>
      <c r="BY45" s="17">
        <f>IF('Input Data'!CA5&gt;0,'Input Data'!CA18/('Input Data'!CA5/365),"")</f>
        <v>50.19970761040466</v>
      </c>
      <c r="BZ45" s="17">
        <f>IF('Input Data'!CB5&gt;0,'Input Data'!CB18/('Input Data'!CB5/365),"")</f>
        <v>64.32008539990146</v>
      </c>
      <c r="CA45" s="17">
        <f>IF('Input Data'!CC5&gt;0,'Input Data'!CC18/('Input Data'!CC5/365),"")</f>
        <v>155.7474390534424</v>
      </c>
      <c r="CB45" s="17">
        <f>IF('Input Data'!CD5&gt;0,'Input Data'!CD18/('Input Data'!CD5/365),"")</f>
        <v>148.433036259309</v>
      </c>
      <c r="CC45" s="17">
        <f>IF('Input Data'!CE5&gt;0,'Input Data'!CE18/('Input Data'!CE5/365),"")</f>
        <v>142.55756527537562</v>
      </c>
      <c r="CD45" s="17">
        <f>IF('Input Data'!CF5&gt;0,'Input Data'!CF18/('Input Data'!CF5/365),"")</f>
        <v>22.89885438984048</v>
      </c>
      <c r="CE45" s="17">
        <f>IF('Input Data'!CG5&gt;0,'Input Data'!CG18/('Input Data'!CG5/365),"")</f>
        <v>12.312308565357137</v>
      </c>
      <c r="CF45" s="17">
        <f>IF('Input Data'!CH5&gt;0,'Input Data'!CH18/('Input Data'!CH5/365),"")</f>
        <v>15.054821019208411</v>
      </c>
      <c r="CG45" s="17">
        <f>IF('Input Data'!CI5&gt;0,'Input Data'!CI18/('Input Data'!CI5/365),"")</f>
        <v>15.036034821092912</v>
      </c>
      <c r="CH45" s="17">
        <f>IF('Input Data'!CJ5&gt;0,'Input Data'!CJ18/('Input Data'!CJ5/365),"")</f>
        <v>13.81879375713048</v>
      </c>
      <c r="CI45" s="17">
        <f>IF('Input Data'!CK5&gt;0,'Input Data'!CK18/('Input Data'!CK5/365),"")</f>
        <v>11.69451576571717</v>
      </c>
      <c r="CJ45" s="17"/>
      <c r="CK45" s="17"/>
      <c r="CL45" s="17"/>
      <c r="CM45" s="17"/>
      <c r="CN45" s="17"/>
      <c r="CO45" s="17"/>
      <c r="CP45" s="17"/>
      <c r="CQ45" s="17"/>
      <c r="CR45" s="17"/>
      <c r="CS45" s="17"/>
      <c r="CT45" s="17"/>
      <c r="CU45" s="17"/>
      <c r="CV45" s="17"/>
      <c r="CW45" s="17"/>
      <c r="CX45" s="17"/>
      <c r="CY45" s="17"/>
      <c r="CZ45" s="17"/>
      <c r="DA45" s="17"/>
      <c r="DB45" s="17"/>
      <c r="DC45" s="17"/>
      <c r="DD45" s="17"/>
      <c r="DE45" s="17"/>
      <c r="DF45" s="17"/>
      <c r="DG45" s="17"/>
      <c r="DH45" s="17"/>
      <c r="DI45" s="17"/>
      <c r="DJ45" s="17"/>
      <c r="DK45" s="17"/>
      <c r="DL45" s="17"/>
      <c r="DM45" s="17"/>
      <c r="DN45" s="17"/>
      <c r="DO45" s="17"/>
      <c r="DP45" s="17"/>
      <c r="DQ45" s="17"/>
      <c r="DR45" s="17"/>
      <c r="DS45" s="17"/>
      <c r="DT45" s="17"/>
      <c r="DU45" s="17"/>
      <c r="DV45" s="17"/>
      <c r="DW45" s="17"/>
      <c r="DX45" s="17"/>
      <c r="DY45" s="17"/>
      <c r="DZ45" s="17"/>
      <c r="EA45" s="17"/>
      <c r="EB45" s="17"/>
      <c r="EC45" s="17"/>
      <c r="ED45" s="17"/>
      <c r="EE45" s="17"/>
      <c r="EF45" s="17"/>
      <c r="EG45" s="17"/>
      <c r="EH45" s="17"/>
      <c r="EI45" s="17"/>
      <c r="EJ45" s="17"/>
      <c r="EK45" s="17"/>
      <c r="EL45" s="17"/>
      <c r="EM45" s="17"/>
      <c r="EN45" s="17"/>
      <c r="EO45" s="17"/>
      <c r="EP45" s="17"/>
      <c r="EQ45" s="17"/>
      <c r="ER45" s="17"/>
      <c r="ES45" s="17"/>
      <c r="ET45" s="17"/>
      <c r="EU45" s="17"/>
      <c r="EV45" s="17"/>
      <c r="EW45" s="17"/>
      <c r="EX45" s="17"/>
      <c r="EY45" s="17"/>
      <c r="EZ45" s="17"/>
      <c r="FA45" s="17"/>
      <c r="FB45" s="17"/>
      <c r="FC45" s="17"/>
      <c r="FD45" s="17"/>
      <c r="FE45" s="17"/>
      <c r="FF45" s="17"/>
      <c r="FG45" s="17"/>
    </row>
    <row r="46" spans="1:163" s="4" customFormat="1" ht="12" customHeight="1">
      <c r="A46" s="24" t="s">
        <v>304</v>
      </c>
      <c r="B46" s="126" t="s">
        <v>135</v>
      </c>
      <c r="C46" s="32"/>
      <c r="D46" s="32"/>
      <c r="E46" s="17">
        <f>IF('Input Data'!E5&gt;0,'Input Data'!E19/('Input Data'!E6/365),"")</f>
        <v>71.1499068334328</v>
      </c>
      <c r="F46" s="17">
        <f>IF('Input Data'!F5&gt;0,'Input Data'!F19/('Input Data'!F6/365),"")</f>
        <v>74.36549063968123</v>
      </c>
      <c r="G46" s="17">
        <f>IF('Input Data'!G5&gt;0,'Input Data'!G19/('Input Data'!G6/365),"")</f>
        <v>83.49386497121479</v>
      </c>
      <c r="H46" s="17">
        <f>IF('Input Data'!H5&gt;0,'Input Data'!H19/('Input Data'!H6/365),"")</f>
        <v>87.76334038325544</v>
      </c>
      <c r="I46" s="17">
        <f>IF('Input Data'!I5&gt;0,'Input Data'!I19/('Input Data'!I6/365),"")</f>
        <v>80.52096189116726</v>
      </c>
      <c r="J46" s="17">
        <f>IF('Input Data'!J5&gt;0,'Input Data'!J19/('Input Data'!J6/365),"")</f>
        <v>77.63738516990459</v>
      </c>
      <c r="K46" s="17">
        <f>IF('Input Data'!K5&gt;0,'Input Data'!K19/('Input Data'!K6/365),"")</f>
        <v>0</v>
      </c>
      <c r="L46" s="17">
        <f>IF('Input Data'!L5&gt;0,'Input Data'!L19/('Input Data'!L6/365),"")</f>
        <v>0</v>
      </c>
      <c r="M46" s="17">
        <f>IF('Input Data'!M5&gt;0,'Input Data'!M19/('Input Data'!M6/365),"")</f>
        <v>0</v>
      </c>
      <c r="N46" s="17">
        <f>IF('Input Data'!N5&gt;0,'Input Data'!N19/('Input Data'!N6/365),"")</f>
        <v>0</v>
      </c>
      <c r="O46" s="17">
        <f>IF('Input Data'!O5&gt;0,'Input Data'!O19/('Input Data'!O6/365),"")</f>
        <v>0</v>
      </c>
      <c r="P46" s="17">
        <f>IF('Input Data'!P5&gt;0,'Input Data'!P19/('Input Data'!P6/365),"")</f>
        <v>30.019354750071273</v>
      </c>
      <c r="Q46" s="17">
        <f>IF('Input Data'!Q5&gt;0,'Input Data'!Q19/('Input Data'!Q6/365),"")</f>
        <v>28.217526065309283</v>
      </c>
      <c r="R46" s="17">
        <f>IF('Input Data'!R5&gt;0,'Input Data'!R19/('Input Data'!R6/365),"")</f>
        <v>20.209112413258346</v>
      </c>
      <c r="S46" s="17">
        <f>IF('Input Data'!S5&gt;0,'Input Data'!S19/('Input Data'!S6/365),"")</f>
        <v>21.569276751643557</v>
      </c>
      <c r="T46" s="17">
        <f>IF('Input Data'!T5&gt;0,'Input Data'!T19/('Input Data'!T6/365),"")</f>
        <v>98.23509941745704</v>
      </c>
      <c r="U46" s="17">
        <f>IF('Input Data'!U5&gt;0,'Input Data'!U19/('Input Data'!U6/365),"")</f>
        <v>98.72053489253425</v>
      </c>
      <c r="V46" s="17">
        <f>IF('Input Data'!V5&gt;0,'Input Data'!V19/('Input Data'!V6/365),"")</f>
        <v>115.04303067937049</v>
      </c>
      <c r="W46" s="17">
        <f>IF('Input Data'!W5&gt;0,'Input Data'!W19/('Input Data'!W6/365),"")</f>
        <v>111.8204516814302</v>
      </c>
      <c r="X46" s="17">
        <f>IF('Input Data'!X5&gt;0,'Input Data'!X19/('Input Data'!X6/365),"")</f>
        <v>109.76384593253256</v>
      </c>
      <c r="Y46" s="17">
        <f>IF('Input Data'!Y5&gt;0,'Input Data'!Y19/('Input Data'!Y6/365),"")</f>
        <v>105.29086465092466</v>
      </c>
      <c r="Z46" s="17">
        <f>IF('Input Data'!Z5&gt;0,'Input Data'!Z19/('Input Data'!Z6/365),"")</f>
        <v>32.052024099207536</v>
      </c>
      <c r="AA46" s="17">
        <f>IF('Input Data'!AA5&gt;0,'Input Data'!AA19/('Input Data'!AA6/365),"")</f>
        <v>29.336489930065163</v>
      </c>
      <c r="AB46" s="17">
        <f>IF('Input Data'!AB5&gt;0,'Input Data'!AB19/('Input Data'!AB6/365),"")</f>
        <v>28.508244307351323</v>
      </c>
      <c r="AC46" s="17">
        <f>IF('Input Data'!AC5&gt;0,'Input Data'!AC19/('Input Data'!AC6/365),"")</f>
        <v>34.74240966458976</v>
      </c>
      <c r="AD46" s="17">
        <f>IF('Input Data'!AD5&gt;0,'Input Data'!AD19/('Input Data'!AD6/365),"")</f>
        <v>22.15403291070947</v>
      </c>
      <c r="AE46" s="17">
        <f>IF('Input Data'!AE5&gt;0,'Input Data'!AE19/('Input Data'!AE6/365),"")</f>
        <v>22.150422713034583</v>
      </c>
      <c r="AF46" s="17">
        <f>IF('Input Data'!AF5&gt;0,'Input Data'!AF19/('Input Data'!AF6/365),"")</f>
        <v>23.177092528908936</v>
      </c>
      <c r="AG46" s="17">
        <f>IF('Input Data'!AG5&gt;0,'Input Data'!AG19/('Input Data'!AG6/365),"")</f>
        <v>22.334250468043503</v>
      </c>
      <c r="AH46" s="17">
        <f>IF('Input Data'!AH5&gt;0,'Input Data'!AH19/('Input Data'!AH6/365),"")</f>
        <v>49.92940681667447</v>
      </c>
      <c r="AI46" s="17">
        <f>IF('Input Data'!AI5&gt;0,'Input Data'!AI19/('Input Data'!AI6/365),"")</f>
        <v>51.26095127180329</v>
      </c>
      <c r="AJ46" s="17">
        <f>IF('Input Data'!AJ5&gt;0,'Input Data'!AJ19/('Input Data'!AJ6/365),"")</f>
        <v>45.21044675252938</v>
      </c>
      <c r="AK46" s="17">
        <f>IF('Input Data'!AK5&gt;0,'Input Data'!AK19/('Input Data'!AK6/365),"")</f>
        <v>42.55050594298008</v>
      </c>
      <c r="AL46" s="17">
        <f>IF('Input Data'!AL5&gt;0,'Input Data'!AL19/('Input Data'!AL6/365),"")</f>
        <v>47.23551855008604</v>
      </c>
      <c r="AM46" s="17">
        <f>IF('Input Data'!AM5&gt;0,'Input Data'!AM19/('Input Data'!AM6/365),"")</f>
        <v>77.3888789518401</v>
      </c>
      <c r="AN46" s="17">
        <f>IF('Input Data'!AN5&gt;0,'Input Data'!AN19/('Input Data'!AN6/365),"")</f>
        <v>72.35737519023604</v>
      </c>
      <c r="AO46" s="17">
        <f>IF('Input Data'!AO5&gt;0,'Input Data'!AO19/('Input Data'!AO6/365),"")</f>
        <v>58.751500297538</v>
      </c>
      <c r="AP46" s="17">
        <f>IF('Input Data'!AP5&gt;0,'Input Data'!AP19/('Input Data'!AP6/365),"")</f>
        <v>58.62462043680696</v>
      </c>
      <c r="AQ46" s="17">
        <f>IF('Input Data'!AQ5&gt;0,'Input Data'!AQ19/('Input Data'!AQ6/365),"")</f>
        <v>66.55660751855822</v>
      </c>
      <c r="AR46" s="17">
        <f>IF('Input Data'!AR5&gt;0,'Input Data'!AR19/('Input Data'!AR6/365),"")</f>
        <v>51.89818162946893</v>
      </c>
      <c r="AS46" s="17">
        <f>IF('Input Data'!AS5&gt;0,'Input Data'!AS19/('Input Data'!AS6/365),"")</f>
        <v>52.09437482544925</v>
      </c>
      <c r="AT46" s="17">
        <f>IF('Input Data'!AT5&gt;0,'Input Data'!AT19/('Input Data'!AT6/365),"")</f>
        <v>42.68729020445529</v>
      </c>
      <c r="AU46" s="17">
        <f>IF('Input Data'!AU5&gt;0,'Input Data'!AU19/('Input Data'!AU6/365),"")</f>
        <v>43.70133145047407</v>
      </c>
      <c r="AV46" s="17">
        <f>IF('Input Data'!AV5&gt;0,'Input Data'!AV19/('Input Data'!AV6/365),"")</f>
        <v>37.63443349458672</v>
      </c>
      <c r="AW46" s="17">
        <f>IF('Input Data'!AW5&gt;0,'Input Data'!AW19/('Input Data'!AW6/365),"")</f>
        <v>33.14284404039892</v>
      </c>
      <c r="AX46" s="17">
        <f>IF('Input Data'!AX5&gt;0,'Input Data'!AX19/('Input Data'!AX6/365),"")</f>
        <v>45.88056912106391</v>
      </c>
      <c r="AY46" s="17">
        <f>IF('Input Data'!AY5&gt;0,'Input Data'!AY19/('Input Data'!AY6/365),"")</f>
        <v>5.574621428943123</v>
      </c>
      <c r="AZ46" s="17">
        <f>IF('Input Data'!AZ5&gt;0,'Input Data'!AZ19/('Input Data'!AZ6/365),"")</f>
        <v>6.663496436223709</v>
      </c>
      <c r="BA46" s="17">
        <f>IF('Input Data'!BA5&gt;0,'Input Data'!BA19/('Input Data'!BA6/365),"")</f>
        <v>6.270423692416858</v>
      </c>
      <c r="BB46" s="17">
        <f>IF('Input Data'!BB5&gt;0,'Input Data'!BB19/('Input Data'!BB6/365),"")</f>
        <v>6.717599189657837</v>
      </c>
      <c r="BC46" s="17">
        <f>IF('Input Data'!BC5&gt;0,'Input Data'!BC19/('Input Data'!BC6/365),"")</f>
        <v>6.177564181683535</v>
      </c>
      <c r="BD46" s="17">
        <f>IF('Input Data'!BD5&gt;0,'Input Data'!BD19/('Input Data'!BD6/365),"")</f>
        <v>47.251592788396366</v>
      </c>
      <c r="BE46" s="17">
        <f>IF('Input Data'!BE5&gt;0,'Input Data'!BE19/('Input Data'!BE6/365),"")</f>
        <v>52.76209804401834</v>
      </c>
      <c r="BF46" s="17">
        <f>IF('Input Data'!BF5&gt;0,'Input Data'!BF19/('Input Data'!BF6/365),"")</f>
        <v>42.14465299689181</v>
      </c>
      <c r="BG46" s="17">
        <f>IF('Input Data'!BG5&gt;0,'Input Data'!BG19/('Input Data'!BG6/365),"")</f>
        <v>60.707247424852376</v>
      </c>
      <c r="BH46" s="17">
        <f>IF('Input Data'!BH5&gt;0,'Input Data'!BH19/('Input Data'!BH6/365),"")</f>
        <v>64.62196686040357</v>
      </c>
      <c r="BI46" s="17">
        <f>IF('Input Data'!BI5&gt;0,'Input Data'!BI19/('Input Data'!BI6/365),"")</f>
        <v>54.21988044591344</v>
      </c>
      <c r="BJ46" s="17">
        <f>IF('Input Data'!BJ5&gt;0,'Input Data'!BJ19/('Input Data'!BJ6/365),"")</f>
        <v>48.098245008523946</v>
      </c>
      <c r="BK46" s="17">
        <f>IF('Input Data'!BK5&gt;0,'Input Data'!BK19/('Input Data'!BK6/365),"")</f>
        <v>13.393265657481123</v>
      </c>
      <c r="BL46" s="17">
        <f>IF('Input Data'!BL5&gt;0,'Input Data'!BL19/('Input Data'!BL6/365),"")</f>
        <v>13.865235433728406</v>
      </c>
      <c r="BM46" s="17">
        <f>IF('Input Data'!BM5&gt;0,'Input Data'!BM19/('Input Data'!BM6/365),"")</f>
        <v>12.631460049219422</v>
      </c>
      <c r="BN46" s="17">
        <f>IF('Input Data'!BN5&gt;0,'Input Data'!BN19/('Input Data'!BN6/365),"")</f>
        <v>12.611174243426449</v>
      </c>
      <c r="BO46" s="17">
        <f>IF('Input Data'!BQ5&gt;0,'Input Data'!BQ19/('Input Data'!BQ6/365),"")</f>
        <v>76.92397773085045</v>
      </c>
      <c r="BP46" s="17">
        <f>IF('Input Data'!BR5&gt;0,'Input Data'!BR19/('Input Data'!BR6/365),"")</f>
        <v>60.33868522601985</v>
      </c>
      <c r="BQ46" s="17">
        <f>IF('Input Data'!BS5&gt;0,'Input Data'!BS19/('Input Data'!BS6/365),"")</f>
        <v>65.22487875698884</v>
      </c>
      <c r="BR46" s="17">
        <f>IF('Input Data'!BT5&gt;0,'Input Data'!BT19/('Input Data'!BT6/365),"")</f>
        <v>70.46092632331903</v>
      </c>
      <c r="BS46" s="17">
        <f>IF('Input Data'!BU5&gt;0,'Input Data'!BU19/('Input Data'!BU6/365),"")</f>
        <v>66.59808144517945</v>
      </c>
      <c r="BT46" s="17">
        <f>IF('Input Data'!BV5&gt;0,'Input Data'!BV19/('Input Data'!BV6/365),"")</f>
        <v>65.6198604281021</v>
      </c>
      <c r="BU46" s="17">
        <f>IF('Input Data'!BW5&gt;0,'Input Data'!BW19/('Input Data'!BW6/365),"")</f>
        <v>140.81218274111674</v>
      </c>
      <c r="BV46" s="17">
        <f>IF('Input Data'!BX5&gt;0,'Input Data'!BX19/('Input Data'!BX6/365),"")</f>
        <v>65.53239530351286</v>
      </c>
      <c r="BW46" s="17">
        <f>IF('Input Data'!BY5&gt;0,'Input Data'!BY19/('Input Data'!BY6/365),"")</f>
        <v>54.796234821350566</v>
      </c>
      <c r="BX46" s="17">
        <f>IF('Input Data'!BZ5&gt;0,'Input Data'!BZ19/('Input Data'!BZ6/365),"")</f>
        <v>46.58052492026284</v>
      </c>
      <c r="BY46" s="17">
        <f>IF('Input Data'!CA5&gt;0,'Input Data'!CA19/('Input Data'!CA6/365),"")</f>
        <v>49.29124053659184</v>
      </c>
      <c r="BZ46" s="17">
        <f>IF('Input Data'!CB5&gt;0,'Input Data'!CB19/('Input Data'!CB6/365),"")</f>
        <v>50.19970761040466</v>
      </c>
      <c r="CA46" s="17">
        <f>IF('Input Data'!CC5&gt;0,'Input Data'!CC19/('Input Data'!CC6/365),"")</f>
        <v>143.65264272648503</v>
      </c>
      <c r="CB46" s="17">
        <f>IF('Input Data'!CD5&gt;0,'Input Data'!CD19/('Input Data'!CD6/365),"")</f>
        <v>155.7474390534424</v>
      </c>
      <c r="CC46" s="17">
        <f>IF('Input Data'!CE5&gt;0,'Input Data'!CE19/('Input Data'!CE6/365),"")</f>
        <v>148.433036259309</v>
      </c>
      <c r="CD46" s="17">
        <f>IF('Input Data'!CF5&gt;0,'Input Data'!CF19/('Input Data'!CF6/365),"")</f>
        <v>21.934867084937576</v>
      </c>
      <c r="CE46" s="17">
        <f>IF('Input Data'!CG5&gt;0,'Input Data'!CG19/('Input Data'!CG6/365),"")</f>
        <v>22.89885438984048</v>
      </c>
      <c r="CF46" s="17">
        <f>IF('Input Data'!CH5&gt;0,'Input Data'!CH19/('Input Data'!CH6/365),"")</f>
        <v>12.312308565357137</v>
      </c>
      <c r="CG46" s="17">
        <f>IF('Input Data'!CI5&gt;0,'Input Data'!CI19/('Input Data'!CI6/365),"")</f>
        <v>15.054821019208411</v>
      </c>
      <c r="CH46" s="17">
        <f>IF('Input Data'!CJ5&gt;0,'Input Data'!CJ19/('Input Data'!CJ6/365),"")</f>
        <v>15.036034821092912</v>
      </c>
      <c r="CI46" s="17">
        <f>IF('Input Data'!CK5&gt;0,'Input Data'!CK19/('Input Data'!CK6/365),"")</f>
        <v>13.81879375713048</v>
      </c>
      <c r="CJ46" s="17"/>
      <c r="CK46" s="17"/>
      <c r="CL46" s="17"/>
      <c r="CM46" s="17"/>
      <c r="CN46" s="17"/>
      <c r="CO46" s="17"/>
      <c r="CP46" s="17"/>
      <c r="CQ46" s="17"/>
      <c r="CR46" s="17"/>
      <c r="CS46" s="17"/>
      <c r="CT46" s="17"/>
      <c r="CU46" s="17"/>
      <c r="CV46" s="17"/>
      <c r="CW46" s="17"/>
      <c r="CX46" s="17"/>
      <c r="CY46" s="17"/>
      <c r="CZ46" s="17"/>
      <c r="DA46" s="17"/>
      <c r="DB46" s="17"/>
      <c r="DC46" s="17"/>
      <c r="DD46" s="17"/>
      <c r="DE46" s="17"/>
      <c r="DF46" s="17"/>
      <c r="DG46" s="17"/>
      <c r="DH46" s="17"/>
      <c r="DI46" s="17"/>
      <c r="DJ46" s="17"/>
      <c r="DK46" s="17"/>
      <c r="DL46" s="17"/>
      <c r="DM46" s="17"/>
      <c r="DN46" s="17"/>
      <c r="DO46" s="17"/>
      <c r="DP46" s="17"/>
      <c r="DQ46" s="17"/>
      <c r="DR46" s="17"/>
      <c r="DS46" s="17"/>
      <c r="DT46" s="17"/>
      <c r="DU46" s="17"/>
      <c r="DV46" s="17"/>
      <c r="DW46" s="17"/>
      <c r="DX46" s="17"/>
      <c r="DY46" s="17"/>
      <c r="DZ46" s="17"/>
      <c r="EA46" s="17"/>
      <c r="EB46" s="17"/>
      <c r="EC46" s="17"/>
      <c r="ED46" s="17"/>
      <c r="EE46" s="17"/>
      <c r="EF46" s="17"/>
      <c r="EG46" s="17"/>
      <c r="EH46" s="17"/>
      <c r="EI46" s="17"/>
      <c r="EJ46" s="17"/>
      <c r="EK46" s="17"/>
      <c r="EL46" s="17"/>
      <c r="EM46" s="17"/>
      <c r="EN46" s="17"/>
      <c r="EO46" s="17"/>
      <c r="EP46" s="17"/>
      <c r="EQ46" s="17"/>
      <c r="ER46" s="17"/>
      <c r="ES46" s="17"/>
      <c r="ET46" s="17"/>
      <c r="EU46" s="17"/>
      <c r="EV46" s="17"/>
      <c r="EW46" s="17"/>
      <c r="EX46" s="17"/>
      <c r="EY46" s="17"/>
      <c r="EZ46" s="17"/>
      <c r="FA46" s="17"/>
      <c r="FB46" s="17"/>
      <c r="FC46" s="17"/>
      <c r="FD46" s="17"/>
      <c r="FE46" s="17"/>
      <c r="FF46" s="17"/>
      <c r="FG46" s="17"/>
    </row>
    <row r="47" spans="1:163" s="4" customFormat="1" ht="12" customHeight="1">
      <c r="A47" s="24" t="s">
        <v>305</v>
      </c>
      <c r="B47" s="126" t="s">
        <v>136</v>
      </c>
      <c r="C47" s="32" t="s">
        <v>426</v>
      </c>
      <c r="D47" s="32"/>
      <c r="E47" s="17">
        <f>IF('Input Data'!E20&gt;0,'Input Data'!E7/'Input Data'!E20,"No Inv")</f>
        <v>116.68852459016392</v>
      </c>
      <c r="F47" s="17">
        <f>IF('Input Data'!F20&gt;0,'Input Data'!F7/'Input Data'!F20,"No Inv")</f>
        <v>105.31781140861466</v>
      </c>
      <c r="G47" s="17">
        <f>IF('Input Data'!G20&gt;0,'Input Data'!G7/'Input Data'!G20,"No Inv")</f>
        <v>138.60985626283366</v>
      </c>
      <c r="H47" s="17">
        <f>IF('Input Data'!H20&gt;0,'Input Data'!H7/'Input Data'!H20,"No Inv")</f>
        <v>274.9313050440352</v>
      </c>
      <c r="I47" s="17" t="str">
        <f>IF('Input Data'!I20&gt;0,'Input Data'!I7/'Input Data'!I20,"No Inv")</f>
        <v>No Inv</v>
      </c>
      <c r="J47" s="17" t="str">
        <f>IF('Input Data'!J20&gt;0,'Input Data'!J7/'Input Data'!J20,"No Inv")</f>
        <v>No Inv</v>
      </c>
      <c r="K47" s="17">
        <f>IF('Input Data'!K20&gt;0,'Input Data'!K7/'Input Data'!K20,"No Inv")</f>
        <v>2.32437778144058</v>
      </c>
      <c r="L47" s="17">
        <f>IF('Input Data'!L20&gt;0,'Input Data'!L7/'Input Data'!L20,"No Inv")</f>
        <v>2.2817884000689683</v>
      </c>
      <c r="M47" s="17">
        <f>IF('Input Data'!M20&gt;0,'Input Data'!M7/'Input Data'!M20,"No Inv")</f>
        <v>2.344310347275386</v>
      </c>
      <c r="N47" s="17">
        <f>IF('Input Data'!N20&gt;0,'Input Data'!N7/'Input Data'!N20,"No Inv")</f>
        <v>2.569623266629393</v>
      </c>
      <c r="O47" s="17">
        <f>IF('Input Data'!O20&gt;0,'Input Data'!O7/'Input Data'!O20,"No Inv")</f>
        <v>2.570577277635613</v>
      </c>
      <c r="P47" s="17" t="str">
        <f>IF('Input Data'!P20&gt;0,'Input Data'!P7/'Input Data'!P20,"No Inv")</f>
        <v>No Inv</v>
      </c>
      <c r="Q47" s="17" t="str">
        <f>IF('Input Data'!Q20&gt;0,'Input Data'!Q7/'Input Data'!Q20,"No Inv")</f>
        <v>No Inv</v>
      </c>
      <c r="R47" s="17" t="str">
        <f>IF('Input Data'!R20&gt;0,'Input Data'!R7/'Input Data'!R20,"No Inv")</f>
        <v>No Inv</v>
      </c>
      <c r="S47" s="17" t="str">
        <f>IF('Input Data'!S20&gt;0,'Input Data'!S7/'Input Data'!S20,"No Inv")</f>
        <v>No Inv</v>
      </c>
      <c r="T47" s="17">
        <f>IF('Input Data'!T20&gt;0,'Input Data'!T7/'Input Data'!T20,"No Inv")</f>
        <v>1.1715106595602933</v>
      </c>
      <c r="U47" s="17">
        <f>IF('Input Data'!U20&gt;0,'Input Data'!U7/'Input Data'!U20,"No Inv")</f>
        <v>1.0664985590778098</v>
      </c>
      <c r="V47" s="17">
        <f>IF('Input Data'!V20&gt;0,'Input Data'!V7/'Input Data'!V20,"No Inv")</f>
        <v>0.9921872670344416</v>
      </c>
      <c r="W47" s="17">
        <f>IF('Input Data'!W20&gt;0,'Input Data'!W7/'Input Data'!W20,"No Inv")</f>
        <v>1.1432200297527157</v>
      </c>
      <c r="X47" s="17">
        <f>IF('Input Data'!X20&gt;0,'Input Data'!X7/'Input Data'!X20,"No Inv")</f>
        <v>1.1851891800272734</v>
      </c>
      <c r="Y47" s="17">
        <f>IF('Input Data'!Y20&gt;0,'Input Data'!Y7/'Input Data'!Y20,"No Inv")</f>
        <v>1.1347514107337093</v>
      </c>
      <c r="Z47" s="17">
        <f>IF('Input Data'!Z20&gt;0,'Input Data'!Z7/'Input Data'!Z20,"No Inv")</f>
        <v>28.832353928811283</v>
      </c>
      <c r="AA47" s="17">
        <f>IF('Input Data'!AA20&gt;0,'Input Data'!AA7/'Input Data'!AA20,"No Inv")</f>
        <v>24.5431840037139</v>
      </c>
      <c r="AB47" s="17">
        <f>IF('Input Data'!AB20&gt;0,'Input Data'!AB7/'Input Data'!AB20,"No Inv")</f>
        <v>21.7022350318125</v>
      </c>
      <c r="AC47" s="17">
        <f>IF('Input Data'!AC20&gt;0,'Input Data'!AC7/'Input Data'!AC20,"No Inv")</f>
        <v>22.829023271519823</v>
      </c>
      <c r="AD47" s="17">
        <f>IF('Input Data'!AD20&gt;0,'Input Data'!AD7/'Input Data'!AD20,"No Inv")</f>
        <v>82.66200406917599</v>
      </c>
      <c r="AE47" s="17">
        <f>IF('Input Data'!AE20&gt;0,'Input Data'!AE7/'Input Data'!AE20,"No Inv")</f>
        <v>95.52894074582476</v>
      </c>
      <c r="AF47" s="17">
        <f>IF('Input Data'!AF20&gt;0,'Input Data'!AF7/'Input Data'!AF20,"No Inv")</f>
        <v>109.1827269092363</v>
      </c>
      <c r="AG47" s="17">
        <f>IF('Input Data'!AG20&gt;0,'Input Data'!AG7/'Input Data'!AG20,"No Inv")</f>
        <v>114.4060378706681</v>
      </c>
      <c r="AH47" s="17">
        <f>IF('Input Data'!AH20&gt;0,'Input Data'!AH7/'Input Data'!AH20,"No Inv")</f>
        <v>2.5687085861268764</v>
      </c>
      <c r="AI47" s="17">
        <f>IF('Input Data'!AI20&gt;0,'Input Data'!AI7/'Input Data'!AI20,"No Inv")</f>
        <v>2.6577868584076594</v>
      </c>
      <c r="AJ47" s="17">
        <f>IF('Input Data'!AJ20&gt;0,'Input Data'!AJ7/'Input Data'!AJ20,"No Inv")</f>
        <v>2.1032808314385396</v>
      </c>
      <c r="AK47" s="17">
        <f>IF('Input Data'!AK20&gt;0,'Input Data'!AK7/'Input Data'!AK20,"No Inv")</f>
        <v>2.1721586712698167</v>
      </c>
      <c r="AL47" s="17">
        <f>IF('Input Data'!AL20&gt;0,'Input Data'!AL7/'Input Data'!AL20,"No Inv")</f>
        <v>1.9983503235903723</v>
      </c>
      <c r="AM47" s="17" t="str">
        <f>IF('Input Data'!AM20&gt;0,'Input Data'!AM7/'Input Data'!AM20,"No Inv")</f>
        <v>No Inv</v>
      </c>
      <c r="AN47" s="17" t="str">
        <f>IF('Input Data'!AN20&gt;0,'Input Data'!AN7/'Input Data'!AN20,"No Inv")</f>
        <v>No Inv</v>
      </c>
      <c r="AO47" s="17" t="str">
        <f>IF('Input Data'!AO20&gt;0,'Input Data'!AO7/'Input Data'!AO20,"No Inv")</f>
        <v>No Inv</v>
      </c>
      <c r="AP47" s="17" t="str">
        <f>IF('Input Data'!AP20&gt;0,'Input Data'!AP7/'Input Data'!AP20,"No Inv")</f>
        <v>No Inv</v>
      </c>
      <c r="AQ47" s="17" t="str">
        <f>IF('Input Data'!AQ20&gt;0,'Input Data'!AQ7/'Input Data'!AQ20,"No Inv")</f>
        <v>No Inv</v>
      </c>
      <c r="AR47" s="17" t="str">
        <f>IF('Input Data'!AR20&gt;0,'Input Data'!AR7/'Input Data'!AR20,"No Inv")</f>
        <v>No Inv</v>
      </c>
      <c r="AS47" s="17" t="str">
        <f>IF('Input Data'!AS20&gt;0,'Input Data'!AS7/'Input Data'!AS20,"No Inv")</f>
        <v>No Inv</v>
      </c>
      <c r="AT47" s="17">
        <f>IF('Input Data'!AT20&gt;0,'Input Data'!AT7/'Input Data'!AT20,"No Inv")</f>
        <v>14.265508684863523</v>
      </c>
      <c r="AU47" s="17">
        <f>IF('Input Data'!AU20&gt;0,'Input Data'!AU7/'Input Data'!AU20,"No Inv")</f>
        <v>13.06731436502429</v>
      </c>
      <c r="AV47" s="17">
        <f>IF('Input Data'!AV20&gt;0,'Input Data'!AV7/'Input Data'!AV20,"No Inv")</f>
        <v>13.279847958593642</v>
      </c>
      <c r="AW47" s="17">
        <f>IF('Input Data'!AW20&gt;0,'Input Data'!AW7/'Input Data'!AW20,"No Inv")</f>
        <v>13.015063879813718</v>
      </c>
      <c r="AX47" s="17">
        <f>IF('Input Data'!AX20&gt;0,'Input Data'!AX7/'Input Data'!AX20,"No Inv")</f>
        <v>9.735721095295942</v>
      </c>
      <c r="AY47" s="17">
        <f>IF('Input Data'!AY20&gt;0,'Input Data'!AY7/'Input Data'!AY20,"No Inv")</f>
        <v>4.889719341061623</v>
      </c>
      <c r="AZ47" s="17">
        <f>IF('Input Data'!AZ20&gt;0,'Input Data'!AZ7/'Input Data'!AZ20,"No Inv")</f>
        <v>5.562230483271375</v>
      </c>
      <c r="BA47" s="17">
        <f>IF('Input Data'!BA20&gt;0,'Input Data'!BA7/'Input Data'!BA20,"No Inv")</f>
        <v>4.813984168865435</v>
      </c>
      <c r="BB47" s="17">
        <f>IF('Input Data'!BB20&gt;0,'Input Data'!BB7/'Input Data'!BB20,"No Inv")</f>
        <v>4.873953283384751</v>
      </c>
      <c r="BC47" s="17">
        <f>IF('Input Data'!BC20&gt;0,'Input Data'!BC7/'Input Data'!BC20,"No Inv")</f>
        <v>4.829694323144105</v>
      </c>
      <c r="BD47" s="17">
        <f>IF('Input Data'!BD20&gt;0,'Input Data'!BD7/'Input Data'!BD20,"No Inv")</f>
        <v>131.52416356877325</v>
      </c>
      <c r="BE47" s="17">
        <f>IF('Input Data'!BE20&gt;0,'Input Data'!BE7/'Input Data'!BE20,"No Inv")</f>
        <v>154.86526946107784</v>
      </c>
      <c r="BF47" s="17">
        <f>IF('Input Data'!BF20&gt;0,'Input Data'!BF7/'Input Data'!BF20,"No Inv")</f>
        <v>117.75300171526588</v>
      </c>
      <c r="BG47" s="17">
        <f>IF('Input Data'!BG20&gt;0,'Input Data'!BG7/'Input Data'!BG20,"No Inv")</f>
        <v>43.19425971298565</v>
      </c>
      <c r="BH47" s="17">
        <f>IF('Input Data'!BH20&gt;0,'Input Data'!BH7/'Input Data'!BH20,"No Inv")</f>
        <v>48.38466688985604</v>
      </c>
      <c r="BI47" s="17">
        <f>IF('Input Data'!BI20&gt;0,'Input Data'!BI7/'Input Data'!BI20,"No Inv")</f>
        <v>68.5809029165002</v>
      </c>
      <c r="BJ47" s="17">
        <f>IF('Input Data'!BJ20&gt;0,'Input Data'!BJ7/'Input Data'!BJ20,"No Inv")</f>
        <v>78.33389974511469</v>
      </c>
      <c r="BK47" s="17">
        <f>IF('Input Data'!BK20&gt;0,'Input Data'!BK7/'Input Data'!BK20,"No Inv")</f>
        <v>1.3941544549502674</v>
      </c>
      <c r="BL47" s="17">
        <f>IF('Input Data'!BL20&gt;0,'Input Data'!BL7/'Input Data'!BL20,"No Inv")</f>
        <v>1.5058381505183516</v>
      </c>
      <c r="BM47" s="17">
        <f>IF('Input Data'!BM20&gt;0,'Input Data'!BM7/'Input Data'!BM20,"No Inv")</f>
        <v>1.6677441527446302</v>
      </c>
      <c r="BN47" s="17">
        <f>IF('Input Data'!BN20&gt;0,'Input Data'!BN7/'Input Data'!BN20,"No Inv")</f>
        <v>1.5641207701656752</v>
      </c>
      <c r="BO47" s="17">
        <f>IF('Input Data'!BQ20&gt;0,'Input Data'!BQ7/'Input Data'!BQ20,"No Inv")</f>
        <v>1.5384305835010061</v>
      </c>
      <c r="BP47" s="17">
        <f>IF('Input Data'!BR20&gt;0,'Input Data'!BR7/'Input Data'!BR20,"No Inv")</f>
        <v>1.5104555638536221</v>
      </c>
      <c r="BQ47" s="17">
        <f>IF('Input Data'!BS20&gt;0,'Input Data'!BS7/'Input Data'!BS20,"No Inv")</f>
        <v>1.6825758905071064</v>
      </c>
      <c r="BR47" s="17">
        <f>IF('Input Data'!BT20&gt;0,'Input Data'!BT7/'Input Data'!BT20,"No Inv")</f>
        <v>1.1322822822822822</v>
      </c>
      <c r="BS47" s="17">
        <f>IF('Input Data'!BU20&gt;0,'Input Data'!BU7/'Input Data'!BU20,"No Inv")</f>
        <v>2.9194128440366973</v>
      </c>
      <c r="BT47" s="17">
        <f>IF('Input Data'!BV20&gt;0,'Input Data'!BV7/'Input Data'!BV20,"No Inv")</f>
        <v>0.8521734421257852</v>
      </c>
      <c r="BU47" s="17">
        <f>IF('Input Data'!BW20&gt;0,'Input Data'!BW7/'Input Data'!BW20,"No Inv")</f>
        <v>2.5633255633255634</v>
      </c>
      <c r="BV47" s="17">
        <f>IF('Input Data'!BX20&gt;0,'Input Data'!BX7/'Input Data'!BX20,"No Inv")</f>
        <v>2.079061463912267</v>
      </c>
      <c r="BW47" s="17">
        <f>IF('Input Data'!BY20&gt;0,'Input Data'!BY7/'Input Data'!BY20,"No Inv")</f>
        <v>2.410705352676338</v>
      </c>
      <c r="BX47" s="17">
        <f>IF('Input Data'!BZ20&gt;0,'Input Data'!BZ7/'Input Data'!BZ20,"No Inv")</f>
        <v>2.605392731535756</v>
      </c>
      <c r="BY47" s="17">
        <f>IF('Input Data'!CA20&gt;0,'Input Data'!CA7/'Input Data'!CA20,"No Inv")</f>
        <v>2.804872836076085</v>
      </c>
      <c r="BZ47" s="17">
        <f>IF('Input Data'!CB20&gt;0,'Input Data'!CB7/'Input Data'!CB20,"No Inv")</f>
        <v>7.714570135746607</v>
      </c>
      <c r="CA47" s="17">
        <f>IF('Input Data'!CC20&gt;0,'Input Data'!CC7/'Input Data'!CC20,"No Inv")</f>
        <v>1.8220458327998976</v>
      </c>
      <c r="CB47" s="17">
        <f>IF('Input Data'!CD20&gt;0,'Input Data'!CD7/'Input Data'!CD20,"No Inv")</f>
        <v>1.7494525184152896</v>
      </c>
      <c r="CC47" s="17">
        <f>IF('Input Data'!CE20&gt;0,'Input Data'!CE7/'Input Data'!CE20,"No Inv")</f>
        <v>1.9898934929643162</v>
      </c>
      <c r="CD47" s="17">
        <f>IF('Input Data'!CF20&gt;0,'Input Data'!CF7/'Input Data'!CF20,"No Inv")</f>
        <v>0.7982281970123453</v>
      </c>
      <c r="CE47" s="17">
        <f>IF('Input Data'!CG20&gt;0,'Input Data'!CG7/'Input Data'!CG20,"No Inv")</f>
        <v>0.7436273207726902</v>
      </c>
      <c r="CF47" s="17">
        <f>IF('Input Data'!CH20&gt;0,'Input Data'!CH7/'Input Data'!CH20,"No Inv")</f>
        <v>0.6589422989101397</v>
      </c>
      <c r="CG47" s="17">
        <f>IF('Input Data'!CI20&gt;0,'Input Data'!CI7/'Input Data'!CI20,"No Inv")</f>
        <v>0.6477558224733626</v>
      </c>
      <c r="CH47" s="17">
        <f>IF('Input Data'!CJ20&gt;0,'Input Data'!CJ7/'Input Data'!CJ20,"No Inv")</f>
        <v>0.712445529696307</v>
      </c>
      <c r="CI47" s="17">
        <f>IF('Input Data'!CK20&gt;0,'Input Data'!CK7/'Input Data'!CK20,"No Inv")</f>
        <v>0.7747887789664414</v>
      </c>
      <c r="CJ47" s="17"/>
      <c r="CK47" s="17"/>
      <c r="CL47" s="17"/>
      <c r="CM47" s="17"/>
      <c r="CN47" s="17"/>
      <c r="CO47" s="17"/>
      <c r="CP47" s="17"/>
      <c r="CQ47" s="17"/>
      <c r="CR47" s="17"/>
      <c r="CS47" s="17"/>
      <c r="CT47" s="17"/>
      <c r="CU47" s="17"/>
      <c r="CV47" s="17"/>
      <c r="CW47" s="17"/>
      <c r="CX47" s="17"/>
      <c r="CY47" s="17"/>
      <c r="CZ47" s="17"/>
      <c r="DA47" s="17"/>
      <c r="DB47" s="17"/>
      <c r="DC47" s="17"/>
      <c r="DD47" s="17"/>
      <c r="DE47" s="17"/>
      <c r="DF47" s="17"/>
      <c r="DG47" s="17"/>
      <c r="DH47" s="17"/>
      <c r="DI47" s="17"/>
      <c r="DJ47" s="17"/>
      <c r="DK47" s="17"/>
      <c r="DL47" s="17"/>
      <c r="DM47" s="17"/>
      <c r="DN47" s="17"/>
      <c r="DO47" s="17"/>
      <c r="DP47" s="17"/>
      <c r="DQ47" s="17"/>
      <c r="DR47" s="17"/>
      <c r="DS47" s="17"/>
      <c r="DT47" s="17"/>
      <c r="DU47" s="17"/>
      <c r="DV47" s="17"/>
      <c r="DW47" s="17"/>
      <c r="DX47" s="17"/>
      <c r="DY47" s="17"/>
      <c r="DZ47" s="17"/>
      <c r="EA47" s="17"/>
      <c r="EB47" s="17"/>
      <c r="EC47" s="17"/>
      <c r="ED47" s="17"/>
      <c r="EE47" s="17"/>
      <c r="EF47" s="17"/>
      <c r="EG47" s="17"/>
      <c r="EH47" s="17"/>
      <c r="EI47" s="17"/>
      <c r="EJ47" s="17"/>
      <c r="EK47" s="17"/>
      <c r="EL47" s="17"/>
      <c r="EM47" s="17"/>
      <c r="EN47" s="17"/>
      <c r="EO47" s="17"/>
      <c r="EP47" s="17"/>
      <c r="EQ47" s="17"/>
      <c r="ER47" s="17"/>
      <c r="ES47" s="17"/>
      <c r="ET47" s="17"/>
      <c r="EU47" s="17"/>
      <c r="EV47" s="17"/>
      <c r="EW47" s="17"/>
      <c r="EX47" s="17"/>
      <c r="EY47" s="17"/>
      <c r="EZ47" s="17"/>
      <c r="FA47" s="17"/>
      <c r="FB47" s="17"/>
      <c r="FC47" s="17"/>
      <c r="FD47" s="17"/>
      <c r="FE47" s="17"/>
      <c r="FF47" s="17"/>
      <c r="FG47" s="17"/>
    </row>
    <row r="48" spans="1:163" s="4" customFormat="1" ht="12" customHeight="1">
      <c r="A48" s="24" t="s">
        <v>306</v>
      </c>
      <c r="B48" s="126" t="s">
        <v>137</v>
      </c>
      <c r="C48" s="32"/>
      <c r="D48" s="32"/>
      <c r="E48" s="17">
        <f>IF('Input Data'!E20&gt;0,'Input Data'!E8/'Input Data'!E21,"No Inv")</f>
        <v>51.812772133526856</v>
      </c>
      <c r="F48" s="17">
        <f>IF('Input Data'!F20&gt;0,'Input Data'!F8/'Input Data'!F21,"No Inv")</f>
        <v>116.68852459016392</v>
      </c>
      <c r="G48" s="17">
        <f>IF('Input Data'!G20&gt;0,'Input Data'!G8/'Input Data'!G21,"No Inv")</f>
        <v>105.31781140861466</v>
      </c>
      <c r="H48" s="17">
        <f>IF('Input Data'!H20&gt;0,'Input Data'!H8/'Input Data'!H21,"No Inv")</f>
        <v>138.6095482546201</v>
      </c>
      <c r="I48" s="17" t="str">
        <f>IF('Input Data'!I20&gt;0,'Input Data'!I8/'Input Data'!I21,"No Inv")</f>
        <v>No Inv</v>
      </c>
      <c r="J48" s="17" t="str">
        <f>IF('Input Data'!J20&gt;0,'Input Data'!J8/'Input Data'!J21,"No Inv")</f>
        <v>No Inv</v>
      </c>
      <c r="K48" s="17">
        <f>IF('Input Data'!K20&gt;0,'Input Data'!K8/'Input Data'!K21,"No Inv")</f>
        <v>2.3185171013753374</v>
      </c>
      <c r="L48" s="17">
        <f>IF('Input Data'!L20&gt;0,'Input Data'!L8/'Input Data'!L21,"No Inv")</f>
        <v>2.32437778144058</v>
      </c>
      <c r="M48" s="17">
        <f>IF('Input Data'!M20&gt;0,'Input Data'!M8/'Input Data'!M21,"No Inv")</f>
        <v>2.281777042118275</v>
      </c>
      <c r="N48" s="17">
        <f>IF('Input Data'!N20&gt;0,'Input Data'!N8/'Input Data'!N21,"No Inv")</f>
        <v>2.344310347275386</v>
      </c>
      <c r="O48" s="17">
        <f>IF('Input Data'!O20&gt;0,'Input Data'!O8/'Input Data'!O21,"No Inv")</f>
        <v>2.569623266629393</v>
      </c>
      <c r="P48" s="17" t="str">
        <f>IF('Input Data'!P20&gt;0,'Input Data'!P8/'Input Data'!P21,"No Inv")</f>
        <v>No Inv</v>
      </c>
      <c r="Q48" s="17" t="str">
        <f>IF('Input Data'!Q20&gt;0,'Input Data'!Q8/'Input Data'!Q21,"No Inv")</f>
        <v>No Inv</v>
      </c>
      <c r="R48" s="17" t="str">
        <f>IF('Input Data'!R20&gt;0,'Input Data'!R8/'Input Data'!R21,"No Inv")</f>
        <v>No Inv</v>
      </c>
      <c r="S48" s="17" t="str">
        <f>IF('Input Data'!S20&gt;0,'Input Data'!S8/'Input Data'!S21,"No Inv")</f>
        <v>No Inv</v>
      </c>
      <c r="T48" s="17">
        <f>IF('Input Data'!T20&gt;0,'Input Data'!T8/'Input Data'!T21,"No Inv")</f>
        <v>1.1893558184867854</v>
      </c>
      <c r="U48" s="17">
        <f>IF('Input Data'!U20&gt;0,'Input Data'!U8/'Input Data'!U21,"No Inv")</f>
        <v>1.1715106595602933</v>
      </c>
      <c r="V48" s="17">
        <f>IF('Input Data'!V20&gt;0,'Input Data'!V8/'Input Data'!V21,"No Inv")</f>
        <v>1.0664985590778098</v>
      </c>
      <c r="W48" s="17">
        <f>IF('Input Data'!W20&gt;0,'Input Data'!W8/'Input Data'!W21,"No Inv")</f>
        <v>0.9921842384627312</v>
      </c>
      <c r="X48" s="17">
        <f>IF('Input Data'!X20&gt;0,'Input Data'!X8/'Input Data'!X21,"No Inv")</f>
        <v>1.1432200297527157</v>
      </c>
      <c r="Y48" s="17">
        <f>IF('Input Data'!Y20&gt;0,'Input Data'!Y8/'Input Data'!Y21,"No Inv")</f>
        <v>1.1851891800272734</v>
      </c>
      <c r="Z48" s="17">
        <f>IF('Input Data'!Z20&gt;0,'Input Data'!Z8/'Input Data'!Z21,"No Inv")</f>
        <v>30.422958257713248</v>
      </c>
      <c r="AA48" s="17">
        <f>IF('Input Data'!AA20&gt;0,'Input Data'!AA8/'Input Data'!AA21,"No Inv")</f>
        <v>28.833080080928834</v>
      </c>
      <c r="AB48" s="17">
        <f>IF('Input Data'!AB20&gt;0,'Input Data'!AB8/'Input Data'!AB21,"No Inv")</f>
        <v>24.5431840037139</v>
      </c>
      <c r="AC48" s="17">
        <f>IF('Input Data'!AC20&gt;0,'Input Data'!AC8/'Input Data'!AC21,"No Inv")</f>
        <v>21.7022350318125</v>
      </c>
      <c r="AD48" s="17">
        <f>IF('Input Data'!AD20&gt;0,'Input Data'!AD8/'Input Data'!AD21,"No Inv")</f>
        <v>83.55172413793105</v>
      </c>
      <c r="AE48" s="17">
        <f>IF('Input Data'!AE20&gt;0,'Input Data'!AE8/'Input Data'!AE21,"No Inv")</f>
        <v>82.66200406917599</v>
      </c>
      <c r="AF48" s="17">
        <f>IF('Input Data'!AF20&gt;0,'Input Data'!AF8/'Input Data'!AF21,"No Inv")</f>
        <v>95.52894074582476</v>
      </c>
      <c r="AG48" s="17">
        <f>IF('Input Data'!AG20&gt;0,'Input Data'!AG8/'Input Data'!AG21,"No Inv")</f>
        <v>109.1827269092363</v>
      </c>
      <c r="AH48" s="17">
        <f>IF('Input Data'!AH20&gt;0,'Input Data'!AH8/'Input Data'!AH21,"No Inv")</f>
        <v>2.8024240832293597</v>
      </c>
      <c r="AI48" s="17">
        <f>IF('Input Data'!AI20&gt;0,'Input Data'!AI8/'Input Data'!AI21,"No Inv")</f>
        <v>2.5687085861268764</v>
      </c>
      <c r="AJ48" s="17">
        <f>IF('Input Data'!AJ20&gt;0,'Input Data'!AJ8/'Input Data'!AJ21,"No Inv")</f>
        <v>2.6577606642830016</v>
      </c>
      <c r="AK48" s="17">
        <f>IF('Input Data'!AK20&gt;0,'Input Data'!AK8/'Input Data'!AK21,"No Inv")</f>
        <v>2.1032762287008313</v>
      </c>
      <c r="AL48" s="17">
        <f>IF('Input Data'!AL20&gt;0,'Input Data'!AL8/'Input Data'!AL21,"No Inv")</f>
        <v>2.1721586712698167</v>
      </c>
      <c r="AM48" s="17" t="str">
        <f>IF('Input Data'!AM20&gt;0,'Input Data'!AM8/'Input Data'!AM21,"No Inv")</f>
        <v>No Inv</v>
      </c>
      <c r="AN48" s="17" t="str">
        <f>IF('Input Data'!AN20&gt;0,'Input Data'!AN8/'Input Data'!AN21,"No Inv")</f>
        <v>No Inv</v>
      </c>
      <c r="AO48" s="17" t="str">
        <f>IF('Input Data'!AO20&gt;0,'Input Data'!AO8/'Input Data'!AO21,"No Inv")</f>
        <v>No Inv</v>
      </c>
      <c r="AP48" s="17" t="str">
        <f>IF('Input Data'!AP20&gt;0,'Input Data'!AP8/'Input Data'!AP21,"No Inv")</f>
        <v>No Inv</v>
      </c>
      <c r="AQ48" s="17" t="str">
        <f>IF('Input Data'!AQ20&gt;0,'Input Data'!AQ8/'Input Data'!AQ21,"No Inv")</f>
        <v>No Inv</v>
      </c>
      <c r="AR48" s="17" t="str">
        <f>IF('Input Data'!AR20&gt;0,'Input Data'!AR8/'Input Data'!AR21,"No Inv")</f>
        <v>No Inv</v>
      </c>
      <c r="AS48" s="17" t="str">
        <f>IF('Input Data'!AS20&gt;0,'Input Data'!AS8/'Input Data'!AS21,"No Inv")</f>
        <v>No Inv</v>
      </c>
      <c r="AT48" s="17">
        <f>IF('Input Data'!AT20&gt;0,'Input Data'!AT8/'Input Data'!AT21,"No Inv")</f>
        <v>14.911823647294588</v>
      </c>
      <c r="AU48" s="17">
        <f>IF('Input Data'!AU20&gt;0,'Input Data'!AU8/'Input Data'!AU21,"No Inv")</f>
        <v>14.265508684863523</v>
      </c>
      <c r="AV48" s="17">
        <f>IF('Input Data'!AV20&gt;0,'Input Data'!AV8/'Input Data'!AV21,"No Inv")</f>
        <v>13.071649977265391</v>
      </c>
      <c r="AW48" s="17">
        <f>IF('Input Data'!AW20&gt;0,'Input Data'!AW8/'Input Data'!AW21,"No Inv")</f>
        <v>13.279847958593642</v>
      </c>
      <c r="AX48" s="17">
        <f>IF('Input Data'!AX20&gt;0,'Input Data'!AX8/'Input Data'!AX21,"No Inv")</f>
        <v>13.015063879813718</v>
      </c>
      <c r="AY48" s="17">
        <f>IF('Input Data'!AY20&gt;0,'Input Data'!AY8/'Input Data'!AY21,"No Inv")</f>
        <v>4.923118965203134</v>
      </c>
      <c r="AZ48" s="17">
        <f>IF('Input Data'!AZ20&gt;0,'Input Data'!AZ8/'Input Data'!AZ21,"No Inv")</f>
        <v>4.889719341061623</v>
      </c>
      <c r="BA48" s="17">
        <f>IF('Input Data'!BA20&gt;0,'Input Data'!BA8/'Input Data'!BA21,"No Inv")</f>
        <v>5.562230483271375</v>
      </c>
      <c r="BB48" s="17">
        <f>IF('Input Data'!BB20&gt;0,'Input Data'!BB8/'Input Data'!BB21,"No Inv")</f>
        <v>4.813984168865435</v>
      </c>
      <c r="BC48" s="17">
        <f>IF('Input Data'!BC20&gt;0,'Input Data'!BC8/'Input Data'!BC21,"No Inv")</f>
        <v>4.873953283384751</v>
      </c>
      <c r="BD48" s="17">
        <f>IF('Input Data'!BD20&gt;0,'Input Data'!BD8/'Input Data'!BD21,"No Inv")</f>
        <v>82.9485834207765</v>
      </c>
      <c r="BE48" s="17">
        <f>IF('Input Data'!BE20&gt;0,'Input Data'!BE8/'Input Data'!BE21,"No Inv")</f>
        <v>131.52416356877325</v>
      </c>
      <c r="BF48" s="17">
        <f>IF('Input Data'!BF20&gt;0,'Input Data'!BF8/'Input Data'!BF21,"No Inv")</f>
        <v>154.86526946107784</v>
      </c>
      <c r="BG48" s="17">
        <f>IF('Input Data'!BG20&gt;0,'Input Data'!BG8/'Input Data'!BG21,"No Inv")</f>
        <v>29.095569294178258</v>
      </c>
      <c r="BH48" s="17">
        <f>IF('Input Data'!BH20&gt;0,'Input Data'!BH8/'Input Data'!BH21,"No Inv")</f>
        <v>43.19425971298565</v>
      </c>
      <c r="BI48" s="17">
        <f>IF('Input Data'!BI20&gt;0,'Input Data'!BI8/'Input Data'!BI21,"No Inv")</f>
        <v>48.38466688985604</v>
      </c>
      <c r="BJ48" s="17">
        <f>IF('Input Data'!BJ20&gt;0,'Input Data'!BJ8/'Input Data'!BJ21,"No Inv")</f>
        <v>68.5809029165002</v>
      </c>
      <c r="BK48" s="17">
        <f>IF('Input Data'!BK20&gt;0,'Input Data'!BK8/'Input Data'!BK21,"No Inv")</f>
        <v>1.3645856010578683</v>
      </c>
      <c r="BL48" s="17">
        <f>IF('Input Data'!BL20&gt;0,'Input Data'!BL8/'Input Data'!BL21,"No Inv")</f>
        <v>1.3941575683407288</v>
      </c>
      <c r="BM48" s="17">
        <f>IF('Input Data'!BM20&gt;0,'Input Data'!BM8/'Input Data'!BM21,"No Inv")</f>
        <v>1.5058381505183516</v>
      </c>
      <c r="BN48" s="17">
        <f>IF('Input Data'!BN20&gt;0,'Input Data'!BN8/'Input Data'!BN21,"No Inv")</f>
        <v>1.6677441527446302</v>
      </c>
      <c r="BO48" s="17">
        <f>IF('Input Data'!BQ20&gt;0,'Input Data'!BQ8/'Input Data'!BQ21,"No Inv")</f>
        <v>1.3897113249444855</v>
      </c>
      <c r="BP48" s="17">
        <f>IF('Input Data'!BR20&gt;0,'Input Data'!BR8/'Input Data'!BR21,"No Inv")</f>
        <v>1.5384305835010061</v>
      </c>
      <c r="BQ48" s="17">
        <f>IF('Input Data'!BS20&gt;0,'Input Data'!BS8/'Input Data'!BS21,"No Inv")</f>
        <v>1.5104555638536221</v>
      </c>
      <c r="BR48" s="17">
        <f>IF('Input Data'!BT20&gt;0,'Input Data'!BT8/'Input Data'!BT21,"No Inv")</f>
        <v>1.6825758905071064</v>
      </c>
      <c r="BS48" s="17">
        <f>IF('Input Data'!BU20&gt;0,'Input Data'!BU8/'Input Data'!BU21,"No Inv")</f>
        <v>3.079990580108329</v>
      </c>
      <c r="BT48" s="17">
        <f>IF('Input Data'!BV20&gt;0,'Input Data'!BV8/'Input Data'!BV21,"No Inv")</f>
        <v>3.4190304280556987</v>
      </c>
      <c r="BU48" s="17">
        <f>IF('Input Data'!BW20&gt;0,'Input Data'!BW8/'Input Data'!BW21,"No Inv")</f>
        <v>0.7988155668358714</v>
      </c>
      <c r="BV48" s="17">
        <f>IF('Input Data'!BX20&gt;0,'Input Data'!BX8/'Input Data'!BX21,"No Inv")</f>
        <v>2.5633255633255634</v>
      </c>
      <c r="BW48" s="17">
        <f>IF('Input Data'!BY20&gt;0,'Input Data'!BY8/'Input Data'!BY21,"No Inv")</f>
        <v>2.079061463912267</v>
      </c>
      <c r="BX48" s="17">
        <f>IF('Input Data'!BZ20&gt;0,'Input Data'!BZ8/'Input Data'!BZ21,"No Inv")</f>
        <v>2.410705352676338</v>
      </c>
      <c r="BY48" s="17">
        <f>IF('Input Data'!CA20&gt;0,'Input Data'!CA8/'Input Data'!CA21,"No Inv")</f>
        <v>2.605392731535756</v>
      </c>
      <c r="BZ48" s="17">
        <f>IF('Input Data'!CB20&gt;0,'Input Data'!CB8/'Input Data'!CB21,"No Inv")</f>
        <v>2.804872836076085</v>
      </c>
      <c r="CA48" s="17">
        <f>IF('Input Data'!CC20&gt;0,'Input Data'!CC8/'Input Data'!CC21,"No Inv")</f>
        <v>2.157313223430375</v>
      </c>
      <c r="CB48" s="17">
        <f>IF('Input Data'!CD20&gt;0,'Input Data'!CD8/'Input Data'!CD21,"No Inv")</f>
        <v>1.8220458327998976</v>
      </c>
      <c r="CC48" s="17">
        <f>IF('Input Data'!CE20&gt;0,'Input Data'!CE8/'Input Data'!CE21,"No Inv")</f>
        <v>1.7494525184152896</v>
      </c>
      <c r="CD48" s="17">
        <f>IF('Input Data'!CF20&gt;0,'Input Data'!CF8/'Input Data'!CF21,"No Inv")</f>
        <v>0.7838049442935536</v>
      </c>
      <c r="CE48" s="17">
        <f>IF('Input Data'!CG20&gt;0,'Input Data'!CG8/'Input Data'!CG21,"No Inv")</f>
        <v>0.7982281970123453</v>
      </c>
      <c r="CF48" s="17">
        <f>IF('Input Data'!CH20&gt;0,'Input Data'!CH8/'Input Data'!CH21,"No Inv")</f>
        <v>0.7436269802124164</v>
      </c>
      <c r="CG48" s="17">
        <f>IF('Input Data'!CI20&gt;0,'Input Data'!CI8/'Input Data'!CI21,"No Inv")</f>
        <v>0.6589422989101397</v>
      </c>
      <c r="CH48" s="17">
        <f>IF('Input Data'!CJ20&gt;0,'Input Data'!CJ8/'Input Data'!CJ21,"No Inv")</f>
        <v>0.6477558224733626</v>
      </c>
      <c r="CI48" s="17">
        <f>IF('Input Data'!CK20&gt;0,'Input Data'!CK8/'Input Data'!CK21,"No Inv")</f>
        <v>0.712445529696307</v>
      </c>
      <c r="CJ48" s="17"/>
      <c r="CK48" s="17"/>
      <c r="CL48" s="17"/>
      <c r="CM48" s="17"/>
      <c r="CN48" s="17"/>
      <c r="CO48" s="17"/>
      <c r="CP48" s="17"/>
      <c r="CQ48" s="17"/>
      <c r="CR48" s="17"/>
      <c r="CS48" s="17"/>
      <c r="CT48" s="17"/>
      <c r="CU48" s="17"/>
      <c r="CV48" s="17"/>
      <c r="CW48" s="17"/>
      <c r="CX48" s="17"/>
      <c r="CY48" s="17"/>
      <c r="CZ48" s="17"/>
      <c r="DA48" s="17"/>
      <c r="DB48" s="17"/>
      <c r="DC48" s="17"/>
      <c r="DD48" s="17"/>
      <c r="DE48" s="17"/>
      <c r="DF48" s="17"/>
      <c r="DG48" s="17"/>
      <c r="DH48" s="17"/>
      <c r="DI48" s="17"/>
      <c r="DJ48" s="17"/>
      <c r="DK48" s="17"/>
      <c r="DL48" s="17"/>
      <c r="DM48" s="17"/>
      <c r="DN48" s="17"/>
      <c r="DO48" s="17"/>
      <c r="DP48" s="17"/>
      <c r="DQ48" s="17"/>
      <c r="DR48" s="17"/>
      <c r="DS48" s="17"/>
      <c r="DT48" s="17"/>
      <c r="DU48" s="17"/>
      <c r="DV48" s="17"/>
      <c r="DW48" s="17"/>
      <c r="DX48" s="17"/>
      <c r="DY48" s="17"/>
      <c r="DZ48" s="17"/>
      <c r="EA48" s="17"/>
      <c r="EB48" s="17"/>
      <c r="EC48" s="17"/>
      <c r="ED48" s="17"/>
      <c r="EE48" s="17"/>
      <c r="EF48" s="17"/>
      <c r="EG48" s="17"/>
      <c r="EH48" s="17"/>
      <c r="EI48" s="17"/>
      <c r="EJ48" s="17"/>
      <c r="EK48" s="17"/>
      <c r="EL48" s="17"/>
      <c r="EM48" s="17"/>
      <c r="EN48" s="17"/>
      <c r="EO48" s="17"/>
      <c r="EP48" s="17"/>
      <c r="EQ48" s="17"/>
      <c r="ER48" s="17"/>
      <c r="ES48" s="17"/>
      <c r="ET48" s="17"/>
      <c r="EU48" s="17"/>
      <c r="EV48" s="17"/>
      <c r="EW48" s="17"/>
      <c r="EX48" s="17"/>
      <c r="EY48" s="17"/>
      <c r="EZ48" s="17"/>
      <c r="FA48" s="17"/>
      <c r="FB48" s="17"/>
      <c r="FC48" s="17"/>
      <c r="FD48" s="17"/>
      <c r="FE48" s="17"/>
      <c r="FF48" s="17"/>
      <c r="FG48" s="17"/>
    </row>
    <row r="49" spans="1:163" s="4" customFormat="1" ht="12" customHeight="1">
      <c r="A49" s="24" t="s">
        <v>423</v>
      </c>
      <c r="B49" s="126" t="s">
        <v>138</v>
      </c>
      <c r="C49" s="32"/>
      <c r="D49" s="32"/>
      <c r="E49" s="99">
        <f>IF('Input Data'!E21&gt;0,('Input Data'!E20/'Input Data'!E21)-1,"No Inv")</f>
        <v>-0.4687953555878084</v>
      </c>
      <c r="F49" s="99">
        <f>IF('Input Data'!F21&gt;0,('Input Data'!F20/'Input Data'!F21)-1,"No Inv")</f>
        <v>0.17349726775956276</v>
      </c>
      <c r="G49" s="99">
        <f>IF('Input Data'!G21&gt;0,('Input Data'!G20/'Input Data'!G21)-1,"No Inv")</f>
        <v>0.13387660069848661</v>
      </c>
      <c r="H49" s="99">
        <f>IF('Input Data'!H21&gt;0,('Input Data'!H20/'Input Data'!H21)-1,"No Inv")</f>
        <v>-0.35882956878850103</v>
      </c>
      <c r="I49" s="99">
        <f>IF('Input Data'!I21&gt;0,('Input Data'!I20/'Input Data'!I21)-1,"No Inv")</f>
        <v>-1</v>
      </c>
      <c r="J49" s="99" t="str">
        <f>IF('Input Data'!J21&gt;0,('Input Data'!J20/'Input Data'!J21)-1,"No Inv")</f>
        <v>No Inv</v>
      </c>
      <c r="K49" s="99">
        <f>IF('Input Data'!K21&gt;0,('Input Data'!K20/'Input Data'!K21)-1,"No Inv")</f>
        <v>0.2896711519248347</v>
      </c>
      <c r="L49" s="99">
        <f>IF('Input Data'!L21&gt;0,('Input Data'!L20/'Input Data'!L21)-1,"No Inv")</f>
        <v>0.24273940992253173</v>
      </c>
      <c r="M49" s="99">
        <f>IF('Input Data'!M21&gt;0,('Input Data'!M20/'Input Data'!M21)-1,"No Inv")</f>
        <v>0.21446287130026054</v>
      </c>
      <c r="N49" s="99">
        <f>IF('Input Data'!N21&gt;0,('Input Data'!N20/'Input Data'!N21)-1,"No Inv")</f>
        <v>0.10556520846461215</v>
      </c>
      <c r="O49" s="99">
        <f>IF('Input Data'!O21&gt;0,('Input Data'!O20/'Input Data'!O21)-1,"No Inv")</f>
        <v>0.13799200659071031</v>
      </c>
      <c r="P49" s="99" t="str">
        <f>IF('Input Data'!P21&gt;0,('Input Data'!P20/'Input Data'!P21)-1,"No Inv")</f>
        <v>No Inv</v>
      </c>
      <c r="Q49" s="99" t="str">
        <f>IF('Input Data'!Q21&gt;0,('Input Data'!Q20/'Input Data'!Q21)-1,"No Inv")</f>
        <v>No Inv</v>
      </c>
      <c r="R49" s="99" t="str">
        <f>IF('Input Data'!R21&gt;0,('Input Data'!R20/'Input Data'!R21)-1,"No Inv")</f>
        <v>No Inv</v>
      </c>
      <c r="S49" s="99" t="str">
        <f>IF('Input Data'!S21&gt;0,('Input Data'!S20/'Input Data'!S21)-1,"No Inv")</f>
        <v>No Inv</v>
      </c>
      <c r="T49" s="99">
        <f>IF('Input Data'!T21&gt;0,('Input Data'!T20/'Input Data'!T21)-1,"No Inv")</f>
        <v>0.08871662360034449</v>
      </c>
      <c r="U49" s="99">
        <f>IF('Input Data'!U21&gt;0,('Input Data'!U20/'Input Data'!U21)-1,"No Inv")</f>
        <v>0.15589606928714206</v>
      </c>
      <c r="V49" s="99">
        <f>IF('Input Data'!V21&gt;0,('Input Data'!V20/'Input Data'!V21)-1,"No Inv")</f>
        <v>0.20803314121037464</v>
      </c>
      <c r="W49" s="99">
        <f>IF('Input Data'!W21&gt;0,('Input Data'!W20/'Input Data'!W21)-1,"No Inv")</f>
        <v>0.062388921359304295</v>
      </c>
      <c r="X49" s="99">
        <f>IF('Input Data'!X21&gt;0,('Input Data'!X20/'Input Data'!X21)-1,"No Inv")</f>
        <v>0.09296600892581486</v>
      </c>
      <c r="Y49" s="99">
        <f>IF('Input Data'!Y21&gt;0,('Input Data'!Y20/'Input Data'!Y21)-1,"No Inv")</f>
        <v>0.2064762667858271</v>
      </c>
      <c r="Z49" s="99">
        <f>IF('Input Data'!Z21&gt;0,('Input Data'!Z20/'Input Data'!Z21)-1,"No Inv")</f>
        <v>0.08094373865698734</v>
      </c>
      <c r="AA49" s="99">
        <f>IF('Input Data'!AA21&gt;0,('Input Data'!AA20/'Input Data'!AA21)-1,"No Inv")</f>
        <v>0.26585625897227083</v>
      </c>
      <c r="AB49" s="99">
        <f>IF('Input Data'!AB21&gt;0,('Input Data'!AB20/'Input Data'!AB21)-1,"No Inv")</f>
        <v>0.21955101634777985</v>
      </c>
      <c r="AC49" s="99">
        <f>IF('Input Data'!AC21&gt;0,('Input Data'!AC20/'Input Data'!AC21)-1,"No Inv")</f>
        <v>0.15950840176192305</v>
      </c>
      <c r="AD49" s="99">
        <f>IF('Input Data'!AD21&gt;0,('Input Data'!AD20/'Input Data'!AD21)-1,"No Inv")</f>
        <v>0.3558620689655172</v>
      </c>
      <c r="AE49" s="99">
        <f>IF('Input Data'!AE21&gt;0,('Input Data'!AE20/'Input Data'!AE21)-1,"No Inv")</f>
        <v>0.11164801627670418</v>
      </c>
      <c r="AF49" s="99">
        <f>IF('Input Data'!AF21&gt;0,('Input Data'!AF20/'Input Data'!AF21)-1,"No Inv")</f>
        <v>0.14436055822466232</v>
      </c>
      <c r="AG49" s="99">
        <f>IF('Input Data'!AG21&gt;0,('Input Data'!AG20/'Input Data'!AG21)-1,"No Inv")</f>
        <v>0.11915233906437428</v>
      </c>
      <c r="AH49" s="99">
        <f>IF('Input Data'!AH21&gt;0,('Input Data'!AH20/'Input Data'!AH21)-1,"No Inv")</f>
        <v>0.34213908458962283</v>
      </c>
      <c r="AI49" s="99">
        <f>IF('Input Data'!AI21&gt;0,('Input Data'!AI20/'Input Data'!AI21)-1,"No Inv")</f>
        <v>0.06736656694718568</v>
      </c>
      <c r="AJ49" s="99">
        <f>IF('Input Data'!AJ21&gt;0,('Input Data'!AJ20/'Input Data'!AJ21)-1,"No Inv")</f>
        <v>0.42274697785286763</v>
      </c>
      <c r="AK49" s="99">
        <f>IF('Input Data'!AK21&gt;0,('Input Data'!AK20/'Input Data'!AK21)-1,"No Inv")</f>
        <v>0.07190396848045211</v>
      </c>
      <c r="AL49" s="99">
        <f>IF('Input Data'!AL21&gt;0,('Input Data'!AL20/'Input Data'!AL21)-1,"No Inv")</f>
        <v>0.3196827605159651</v>
      </c>
      <c r="AM49" s="99" t="str">
        <f>IF('Input Data'!AM21&gt;0,('Input Data'!AM20/'Input Data'!AM21)-1,"No Inv")</f>
        <v>No Inv</v>
      </c>
      <c r="AN49" s="99" t="str">
        <f>IF('Input Data'!AN21&gt;0,('Input Data'!AN20/'Input Data'!AN21)-1,"No Inv")</f>
        <v>No Inv</v>
      </c>
      <c r="AO49" s="99" t="str">
        <f>IF('Input Data'!AO21&gt;0,('Input Data'!AO20/'Input Data'!AO21)-1,"No Inv")</f>
        <v>No Inv</v>
      </c>
      <c r="AP49" s="99" t="str">
        <f>IF('Input Data'!AP21&gt;0,('Input Data'!AP20/'Input Data'!AP21)-1,"No Inv")</f>
        <v>No Inv</v>
      </c>
      <c r="AQ49" s="99" t="str">
        <f>IF('Input Data'!AQ21&gt;0,('Input Data'!AQ20/'Input Data'!AQ21)-1,"No Inv")</f>
        <v>No Inv</v>
      </c>
      <c r="AR49" s="99" t="str">
        <f>IF('Input Data'!AR21&gt;0,('Input Data'!AR20/'Input Data'!AR21)-1,"No Inv")</f>
        <v>No Inv</v>
      </c>
      <c r="AS49" s="99" t="str">
        <f>IF('Input Data'!AS21&gt;0,('Input Data'!AS20/'Input Data'!AS21)-1,"No Inv")</f>
        <v>No Inv</v>
      </c>
      <c r="AT49" s="99">
        <f>IF('Input Data'!AT21&gt;0,('Input Data'!AT20/'Input Data'!AT21)-1,"No Inv")</f>
        <v>0.2114228456913827</v>
      </c>
      <c r="AU49" s="99">
        <f>IF('Input Data'!AU21&gt;0,('Input Data'!AU20/'Input Data'!AU21)-1,"No Inv")</f>
        <v>0.19189412737799838</v>
      </c>
      <c r="AV49" s="99">
        <f>IF('Input Data'!AV21&gt;0,('Input Data'!AV20/'Input Data'!AV21)-1,"No Inv")</f>
        <v>0.23162637492320548</v>
      </c>
      <c r="AW49" s="99">
        <f>IF('Input Data'!AW21&gt;0,('Input Data'!AW20/'Input Data'!AW21)-1,"No Inv")</f>
        <v>0.1801761570518874</v>
      </c>
      <c r="AX49" s="99">
        <f>IF('Input Data'!AX21&gt;0,('Input Data'!AX20/'Input Data'!AX21)-1,"No Inv")</f>
        <v>0.4614467395677362</v>
      </c>
      <c r="AY49" s="99">
        <f>IF('Input Data'!AY21&gt;0,('Input Data'!AY20/'Input Data'!AY21)-1,"No Inv")</f>
        <v>0.1943887775551103</v>
      </c>
      <c r="AZ49" s="99">
        <f>IF('Input Data'!AZ21&gt;0,('Input Data'!AZ20/'Input Data'!AZ21)-1,"No Inv")</f>
        <v>0.025777913361805904</v>
      </c>
      <c r="BA49" s="99">
        <f>IF('Input Data'!BA21&gt;0,('Input Data'!BA20/'Input Data'!BA21)-1,"No Inv")</f>
        <v>0.23985130111524167</v>
      </c>
      <c r="BB49" s="99">
        <f>IF('Input Data'!BB21&gt;0,('Input Data'!BB20/'Input Data'!BB21)-1,"No Inv")</f>
        <v>0.0885104341568721</v>
      </c>
      <c r="BC49" s="99">
        <f>IF('Input Data'!BC21&gt;0,('Input Data'!BC20/'Input Data'!BC21)-1,"No Inv")</f>
        <v>0.1101806963420009</v>
      </c>
      <c r="BD49" s="99">
        <f>IF('Input Data'!BD21&gt;0,('Input Data'!BD20/'Input Data'!BD21)-1,"No Inv")</f>
        <v>-0.29433368310598107</v>
      </c>
      <c r="BE49" s="99">
        <f>IF('Input Data'!BE21&gt;0,('Input Data'!BE20/'Input Data'!BE21)-1,"No Inv")</f>
        <v>-0.006691449814126282</v>
      </c>
      <c r="BF49" s="99">
        <f>IF('Input Data'!BF21&gt;0,('Input Data'!BF20/'Input Data'!BF21)-1,"No Inv")</f>
        <v>0.745508982035928</v>
      </c>
      <c r="BG49" s="99">
        <f>IF('Input Data'!BG21&gt;0,('Input Data'!BG20/'Input Data'!BG21)-1,"No Inv")</f>
        <v>-0.26403915507470377</v>
      </c>
      <c r="BH49" s="99">
        <f>IF('Input Data'!BH21&gt;0,('Input Data'!BH20/'Input Data'!BH21)-1,"No Inv")</f>
        <v>0.04550227511375571</v>
      </c>
      <c r="BI49" s="99">
        <f>IF('Input Data'!BI21&gt;0,('Input Data'!BI20/'Input Data'!BI21)-1,"No Inv")</f>
        <v>-0.1620354871108135</v>
      </c>
      <c r="BJ49" s="99">
        <f>IF('Input Data'!BJ21&gt;0,('Input Data'!BJ20/'Input Data'!BJ21)-1,"No Inv")</f>
        <v>-0.05952856572113463</v>
      </c>
      <c r="BK49" s="99">
        <f>IF('Input Data'!BK21&gt;0,('Input Data'!BK20/'Input Data'!BK21)-1,"No Inv")</f>
        <v>0.20352407752325496</v>
      </c>
      <c r="BL49" s="99">
        <f>IF('Input Data'!BL21&gt;0,('Input Data'!BL20/'Input Data'!BL21)-1,"No Inv")</f>
        <v>0.12573890168001745</v>
      </c>
      <c r="BM49" s="99">
        <f>IF('Input Data'!BM21&gt;0,('Input Data'!BM20/'Input Data'!BM21)-1,"No Inv")</f>
        <v>0.03898448317589032</v>
      </c>
      <c r="BN49" s="99">
        <f>IF('Input Data'!BN21&gt;0,('Input Data'!BN20/'Input Data'!BN21)-1,"No Inv")</f>
        <v>0.19392840095465402</v>
      </c>
      <c r="BO49" s="99">
        <f>IF('Input Data'!BQ21&gt;0,('Input Data'!BQ20/'Input Data'!BQ21)-1,"No Inv")</f>
        <v>-0.0803108808290155</v>
      </c>
      <c r="BP49" s="99">
        <f>IF('Input Data'!BR21&gt;0,('Input Data'!BR20/'Input Data'!BR21)-1,"No Inv")</f>
        <v>0.07766599597585522</v>
      </c>
      <c r="BQ49" s="99">
        <f>IF('Input Data'!BS21&gt;0,('Input Data'!BS20/'Input Data'!BS21)-1,"No Inv")</f>
        <v>1.128080657206871</v>
      </c>
      <c r="BR49" s="99">
        <f>IF('Input Data'!BT21&gt;0,('Input Data'!BT20/'Input Data'!BT21)-1,"No Inv")</f>
        <v>0.16862607474995617</v>
      </c>
      <c r="BS49" s="99">
        <f>IF('Input Data'!BU21&gt;0,('Input Data'!BU20/'Input Data'!BU21)-1,"No Inv")</f>
        <v>0.06955020017269797</v>
      </c>
      <c r="BT49" s="99">
        <f>IF('Input Data'!BV21&gt;0,('Input Data'!BV20/'Input Data'!BV21)-1,"No Inv")</f>
        <v>3.7615609420663576</v>
      </c>
      <c r="BU49" s="99">
        <f>IF('Input Data'!BW21&gt;0,('Input Data'!BW20/'Input Data'!BW21)-1,"No Inv")</f>
        <v>-0.3467005076142131</v>
      </c>
      <c r="BV49" s="99">
        <f>IF('Input Data'!BX21&gt;0,('Input Data'!BX20/'Input Data'!BX21)-1,"No Inv")</f>
        <v>0.015540015540015606</v>
      </c>
      <c r="BW49" s="99">
        <f>IF('Input Data'!BY21&gt;0,('Input Data'!BY20/'Input Data'!BY21)-1,"No Inv")</f>
        <v>0.019637847487885773</v>
      </c>
      <c r="BX49" s="99">
        <f>IF('Input Data'!BZ21&gt;0,('Input Data'!BZ20/'Input Data'!BZ21)-1,"No Inv")</f>
        <v>0.0667833916958478</v>
      </c>
      <c r="BY49" s="99">
        <f>IF('Input Data'!CA21&gt;0,('Input Data'!CA20/'Input Data'!CA21)-1,"No Inv")</f>
        <v>0.09706916764361084</v>
      </c>
      <c r="BZ49" s="99">
        <f>IF('Input Data'!CB21&gt;0,('Input Data'!CB20/'Input Data'!CB21)-1,"No Inv")</f>
        <v>0.1808078649284035</v>
      </c>
      <c r="CA49" s="99">
        <f>IF('Input Data'!CC21&gt;0,('Input Data'!CC20/'Input Data'!CC21)-1,"No Inv")</f>
        <v>0.36987022097509636</v>
      </c>
      <c r="CB49" s="99">
        <f>IF('Input Data'!CD21&gt;0,('Input Data'!CD20/'Input Data'!CD21)-1,"No Inv")</f>
        <v>0.2861349379080784</v>
      </c>
      <c r="CC49" s="99">
        <f>IF('Input Data'!CE21&gt;0,('Input Data'!CE20/'Input Data'!CE21)-1,"No Inv")</f>
        <v>0.28041011347800104</v>
      </c>
      <c r="CD49" s="99">
        <f>IF('Input Data'!CF21&gt;0,('Input Data'!CF20/'Input Data'!CF21)-1,"No Inv")</f>
        <v>0.18645030763261472</v>
      </c>
      <c r="CE49" s="99">
        <f>IF('Input Data'!CG21&gt;0,('Input Data'!CG20/'Input Data'!CG21)-1,"No Inv")</f>
        <v>0.2751492075357105</v>
      </c>
      <c r="CF49" s="99">
        <f>IF('Input Data'!CH21&gt;0,('Input Data'!CH20/'Input Data'!CH21)-1,"No Inv")</f>
        <v>0.16831376191241665</v>
      </c>
      <c r="CG49" s="99">
        <f>IF('Input Data'!CI21&gt;0,('Input Data'!CI20/'Input Data'!CI21)-1,"No Inv")</f>
        <v>0.20747759461651438</v>
      </c>
      <c r="CH49" s="99">
        <f>IF('Input Data'!CJ21&gt;0,('Input Data'!CJ20/'Input Data'!CJ21)-1,"No Inv")</f>
        <v>0.2590326615588039</v>
      </c>
      <c r="CI49" s="99">
        <f>IF('Input Data'!CK21&gt;0,('Input Data'!CK20/'Input Data'!CK21)-1,"No Inv")</f>
        <v>0.3069324903436075</v>
      </c>
      <c r="CJ49" s="99"/>
      <c r="CK49" s="99"/>
      <c r="CL49" s="99"/>
      <c r="CM49" s="99"/>
      <c r="CN49" s="99"/>
      <c r="CO49" s="99"/>
      <c r="CP49" s="99"/>
      <c r="CQ49" s="99"/>
      <c r="CR49" s="99"/>
      <c r="CS49" s="99"/>
      <c r="CT49" s="99"/>
      <c r="CU49" s="99"/>
      <c r="CV49" s="99"/>
      <c r="CW49" s="99"/>
      <c r="CX49" s="99"/>
      <c r="CY49" s="99"/>
      <c r="CZ49" s="99"/>
      <c r="DA49" s="99"/>
      <c r="DB49" s="99"/>
      <c r="DC49" s="99"/>
      <c r="DD49" s="99"/>
      <c r="DE49" s="99"/>
      <c r="DF49" s="99"/>
      <c r="DG49" s="99"/>
      <c r="DH49" s="99"/>
      <c r="DI49" s="99"/>
      <c r="DJ49" s="99"/>
      <c r="DK49" s="99"/>
      <c r="DL49" s="99"/>
      <c r="DM49" s="99"/>
      <c r="DN49" s="99"/>
      <c r="DO49" s="99"/>
      <c r="DP49" s="99"/>
      <c r="DQ49" s="99"/>
      <c r="DR49" s="99"/>
      <c r="DS49" s="99"/>
      <c r="DT49" s="99"/>
      <c r="DU49" s="99"/>
      <c r="DV49" s="99"/>
      <c r="DW49" s="99"/>
      <c r="DX49" s="99"/>
      <c r="DY49" s="99"/>
      <c r="DZ49" s="99"/>
      <c r="EA49" s="99"/>
      <c r="EB49" s="99"/>
      <c r="EC49" s="99"/>
      <c r="ED49" s="99"/>
      <c r="EE49" s="99"/>
      <c r="EF49" s="99"/>
      <c r="EG49" s="99"/>
      <c r="EH49" s="99"/>
      <c r="EI49" s="99"/>
      <c r="EJ49" s="99"/>
      <c r="EK49" s="99"/>
      <c r="EL49" s="99"/>
      <c r="EM49" s="99"/>
      <c r="EN49" s="99"/>
      <c r="EO49" s="99"/>
      <c r="EP49" s="99"/>
      <c r="EQ49" s="99"/>
      <c r="ER49" s="99"/>
      <c r="ES49" s="99"/>
      <c r="ET49" s="99"/>
      <c r="EU49" s="99"/>
      <c r="EV49" s="99"/>
      <c r="EW49" s="99"/>
      <c r="EX49" s="99"/>
      <c r="EY49" s="99"/>
      <c r="EZ49" s="99"/>
      <c r="FA49" s="99"/>
      <c r="FB49" s="99"/>
      <c r="FC49" s="99"/>
      <c r="FD49" s="99"/>
      <c r="FE49" s="99"/>
      <c r="FF49" s="99"/>
      <c r="FG49" s="99"/>
    </row>
    <row r="50" spans="1:163" s="4" customFormat="1" ht="12" customHeight="1">
      <c r="A50" s="24" t="s">
        <v>421</v>
      </c>
      <c r="B50" s="126" t="s">
        <v>139</v>
      </c>
      <c r="C50" s="32" t="s">
        <v>424</v>
      </c>
      <c r="D50" s="32"/>
      <c r="E50" s="100">
        <f>IF('Input Data'!E21=0,0,E49-E43)</f>
        <v>-0.6638483935486175</v>
      </c>
      <c r="F50" s="100">
        <f>IF('Input Data'!F21=0,0,F49-F43)</f>
        <v>0.12202315767772998</v>
      </c>
      <c r="G50" s="100">
        <f>IF('Input Data'!G21=0,0,G49-G43)</f>
        <v>-0.35041268577731266</v>
      </c>
      <c r="H50" s="100">
        <f>IF('Input Data'!H21=0,0,H49-H43)</f>
        <v>-0.5952994971378724</v>
      </c>
      <c r="I50" s="100">
        <f>IF('Input Data'!I21=0,0,I49-I43)</f>
        <v>-1.0842803375364318</v>
      </c>
      <c r="J50" s="100">
        <f>IF('Input Data'!J21=0,0,J49-J43)</f>
        <v>0</v>
      </c>
      <c r="K50" s="100">
        <f>IF('Input Data'!K21=0,0,K49-K43)</f>
        <v>-0.0005830055225006792</v>
      </c>
      <c r="L50" s="100">
        <f>IF('Input Data'!L21=0,0,L49-L43)</f>
        <v>0.0210559003717401</v>
      </c>
      <c r="M50" s="100">
        <f>IF('Input Data'!M21=0,0,M49-M43)</f>
        <v>-0.037317035679406585</v>
      </c>
      <c r="N50" s="100">
        <f>IF('Input Data'!N21=0,0,N49-N43)</f>
        <v>-0.11620303983205327</v>
      </c>
      <c r="O50" s="100">
        <f>IF('Input Data'!O21=0,0,O49-O43)</f>
        <v>-0.011561330058105446</v>
      </c>
      <c r="P50" s="100">
        <f>IF('Input Data'!P21=0,0,P49-P43)</f>
        <v>0</v>
      </c>
      <c r="Q50" s="100">
        <f>IF('Input Data'!Q21=0,0,Q49-Q43)</f>
        <v>0</v>
      </c>
      <c r="R50" s="100">
        <f>IF('Input Data'!R21=0,0,R49-R43)</f>
        <v>0</v>
      </c>
      <c r="S50" s="100">
        <f>IF('Input Data'!S21=0,0,S49-S43)</f>
        <v>0</v>
      </c>
      <c r="T50" s="100">
        <f>IF('Input Data'!T21=0,0,T49-T43)</f>
        <v>-0.022869241307459598</v>
      </c>
      <c r="U50" s="100">
        <f>IF('Input Data'!U21=0,0,U49-U43)</f>
        <v>0.039919673856466886</v>
      </c>
      <c r="V50" s="100">
        <f>IF('Input Data'!V21=0,0,V49-V43)</f>
        <v>0.05158969720362161</v>
      </c>
      <c r="W50" s="100">
        <f>IF('Input Data'!W21=0,0,W49-W43)</f>
        <v>-0.1040660388639354</v>
      </c>
      <c r="X50" s="100">
        <f>IF('Input Data'!X21=0,0,X49-X43)</f>
        <v>-0.06883576047647244</v>
      </c>
      <c r="Y50" s="100">
        <f>IF('Input Data'!Y21=0,0,Y49-Y43)</f>
        <v>0.04260286738647601</v>
      </c>
      <c r="Z50" s="100">
        <f>IF('Input Data'!Z21=0,0,Z49-Z43)</f>
        <v>0.04994788965439767</v>
      </c>
      <c r="AA50" s="100">
        <f>IF('Input Data'!AA21=0,0,AA49-AA43)</f>
        <v>0.18936236580685195</v>
      </c>
      <c r="AB50" s="100">
        <f>IF('Input Data'!AB21=0,0,AB49-AB43)</f>
        <v>0.12574644618974062</v>
      </c>
      <c r="AC50" s="100">
        <f>IF('Input Data'!AC21=0,0,AC49-AC43)</f>
        <v>-0.07055512329565938</v>
      </c>
      <c r="AD50" s="100">
        <f>IF('Input Data'!AD21=0,0,AD49-AD43)</f>
        <v>0.005508683478600451</v>
      </c>
      <c r="AE50" s="100">
        <f>IF('Input Data'!AE21=0,0,AE49-AE43)</f>
        <v>-0.16693305832535432</v>
      </c>
      <c r="AF50" s="100">
        <f>IF('Input Data'!AF21=0,0,AF49-AF43)</f>
        <v>-0.18842540236762506</v>
      </c>
      <c r="AG50" s="100">
        <f>IF('Input Data'!AG21=0,0,AG49-AG43)</f>
        <v>-0.07582456062953646</v>
      </c>
      <c r="AH50" s="100">
        <f>IF('Input Data'!AH21=0,0,AH49-AH43)</f>
        <v>0.11982879163761795</v>
      </c>
      <c r="AI50" s="100">
        <f>IF('Input Data'!AI21=0,0,AI49-AI43)</f>
        <v>-0.015558712955410892</v>
      </c>
      <c r="AJ50" s="100">
        <f>IF('Input Data'!AJ21=0,0,AJ49-AJ43)</f>
        <v>0.3162373717630429</v>
      </c>
      <c r="AK50" s="100">
        <f>IF('Input Data'!AK21=0,0,AK49-AK43)</f>
        <v>-0.026932174910923035</v>
      </c>
      <c r="AL50" s="100">
        <f>IF('Input Data'!AL21=0,0,AL49-AL43)</f>
        <v>0.07487710623746469</v>
      </c>
      <c r="AM50" s="100">
        <f>IF('Input Data'!AM21=0,0,AM49-AM43)</f>
        <v>0</v>
      </c>
      <c r="AN50" s="100">
        <f>IF('Input Data'!AN21=0,0,AN49-AN43)</f>
        <v>0</v>
      </c>
      <c r="AO50" s="100">
        <f>IF('Input Data'!AO21=0,0,AO49-AO43)</f>
        <v>0</v>
      </c>
      <c r="AP50" s="100">
        <f>IF('Input Data'!AP21=0,0,AP49-AP43)</f>
        <v>0</v>
      </c>
      <c r="AQ50" s="100">
        <f>IF('Input Data'!AQ21=0,0,AQ49-AQ43)</f>
        <v>0</v>
      </c>
      <c r="AR50" s="100">
        <f>IF('Input Data'!AR21=0,0,AR49-AR43)</f>
        <v>0</v>
      </c>
      <c r="AS50" s="100">
        <f>IF('Input Data'!AS21=0,0,AS49-AS43)</f>
        <v>0</v>
      </c>
      <c r="AT50" s="100">
        <f>IF('Input Data'!AT21=0,0,AT49-AT43)</f>
        <v>0.07692482921289634</v>
      </c>
      <c r="AU50" s="100">
        <f>IF('Input Data'!AU21=0,0,AU49-AU43)</f>
        <v>0.14858836448377466</v>
      </c>
      <c r="AV50" s="100">
        <f>IF('Input Data'!AV21=0,0,AV49-AV43)</f>
        <v>-0.04214762515766979</v>
      </c>
      <c r="AW50" s="100">
        <f>IF('Input Data'!AW21=0,0,AW49-AW43)</f>
        <v>-0.006438276143916566</v>
      </c>
      <c r="AX50" s="100">
        <f>IF('Input Data'!AX21=0,0,AX49-AX43)</f>
        <v>0.38331143698806547</v>
      </c>
      <c r="AY50" s="100">
        <f>IF('Input Data'!AY21=0,0,AY49-AY43)</f>
        <v>0.004348708865928863</v>
      </c>
      <c r="AZ50" s="100">
        <f>IF('Input Data'!AZ21=0,0,AZ49-AZ43)</f>
        <v>-0.14508657568450123</v>
      </c>
      <c r="BA50" s="100">
        <f>IF('Input Data'!BA21=0,0,BA49-BA43)</f>
        <v>0.15219981567091545</v>
      </c>
      <c r="BB50" s="100">
        <f>IF('Input Data'!BB21=0,0,BB49-BB43)</f>
        <v>-0.024267906358519165</v>
      </c>
      <c r="BC50" s="100">
        <f>IF('Input Data'!BC21=0,0,BC49-BC43)</f>
        <v>-0.017534682576784588</v>
      </c>
      <c r="BD50" s="100">
        <f>IF('Input Data'!BD21=0,0,BD49-BD43)</f>
        <v>-0.4337654623243785</v>
      </c>
      <c r="BE50" s="100">
        <f>IF('Input Data'!BE21=0,0,BE49-BE43)</f>
        <v>-0.19661761937919142</v>
      </c>
      <c r="BF50" s="100">
        <f>IF('Input Data'!BF21=0,0,BF49-BF43)</f>
        <v>0.44492586508025145</v>
      </c>
      <c r="BG50" s="100">
        <f>IF('Input Data'!BG21=0,0,BG49-BG43)</f>
        <v>-0.4205665635281347</v>
      </c>
      <c r="BH50" s="100">
        <f>IF('Input Data'!BH21=0,0,BH49-BH43)</f>
        <v>-0.1372332309285218</v>
      </c>
      <c r="BI50" s="100">
        <f>IF('Input Data'!BI21=0,0,BI49-BI43)</f>
        <v>-0.3560736012200273</v>
      </c>
      <c r="BJ50" s="100">
        <f>IF('Input Data'!BJ21=0,0,BJ49-BJ43)</f>
        <v>-0.16514094757994746</v>
      </c>
      <c r="BK50" s="100">
        <f>IF('Input Data'!BK21=0,0,BK49-BK43)</f>
        <v>-0.022987875811179004</v>
      </c>
      <c r="BL50" s="100">
        <f>IF('Input Data'!BL21=0,0,BL49-BL43)</f>
        <v>-0.07605175715350865</v>
      </c>
      <c r="BM50" s="100">
        <f>IF('Input Data'!BM21=0,0,BM49-BM43)</f>
        <v>-0.11288410248952419</v>
      </c>
      <c r="BN50" s="100">
        <f>IF('Input Data'!BN21=0,0,BN49-BN43)</f>
        <v>0.05540294547594504</v>
      </c>
      <c r="BO50" s="100">
        <f>IF('Input Data'!BQ21=0,0,BO49-BO43)</f>
        <v>-0.19468984032220027</v>
      </c>
      <c r="BP50" s="100">
        <f>IF('Input Data'!BR21=0,0,BP49-BP43)</f>
        <v>-0.03772126973528045</v>
      </c>
      <c r="BQ50" s="100">
        <f>IF('Input Data'!BS21=0,0,BQ49-BQ43)</f>
        <v>0.7461883395347366</v>
      </c>
      <c r="BR50" s="100">
        <f>IF('Input Data'!BT21=0,0,BR49-BR43)</f>
        <v>-0.0075184173816604805</v>
      </c>
      <c r="BS50" s="100">
        <f>IF('Input Data'!BU21=0,0,BS49-BS43)</f>
        <v>-0.007455711525431896</v>
      </c>
      <c r="BT50" s="100">
        <f>IF('Input Data'!BV21=0,0,BT49-BT43)</f>
        <v>3.635997247084008</v>
      </c>
      <c r="BU50" s="100">
        <f>IF('Input Data'!BW21=0,0,BU49-BU43)</f>
        <v>-1.2536076867295138</v>
      </c>
      <c r="BV50" s="100">
        <f>IF('Input Data'!BX21=0,0,BV49-BV43)</f>
        <v>-0.0727330271942146</v>
      </c>
      <c r="BW50" s="100">
        <f>IF('Input Data'!BY21=0,0,BW49-BW43)</f>
        <v>-0.11703551671234136</v>
      </c>
      <c r="BX50" s="100">
        <f>IF('Input Data'!BZ21=0,0,BX49-BX43)</f>
        <v>-0.09050054943315344</v>
      </c>
      <c r="BY50" s="100">
        <f>IF('Input Data'!CA21=0,0,BY49-BY43)</f>
        <v>-0.10670955463026366</v>
      </c>
      <c r="BZ50" s="100">
        <f>IF('Input Data'!CB21=0,0,BZ49-BZ43)</f>
        <v>0.005098268481212864</v>
      </c>
      <c r="CA50" s="100">
        <f>IF('Input Data'!CC21=0,0,CA49-CA43)</f>
        <v>0.15748936028384786</v>
      </c>
      <c r="CB50" s="100">
        <f>IF('Input Data'!CD21=0,0,CB49-CB43)</f>
        <v>-0.014746504162913565</v>
      </c>
      <c r="CC50" s="100">
        <f>IF('Input Data'!CE21=0,0,CC49-CC43)</f>
        <v>-0.18427673794429156</v>
      </c>
      <c r="CD50" s="100">
        <f>IF('Input Data'!CF21=0,0,CD49-CD43)</f>
        <v>-0.051365010096630526</v>
      </c>
      <c r="CE50" s="100">
        <f>IF('Input Data'!CG21=0,0,CE49-CE43)</f>
        <v>0.0496133128607994</v>
      </c>
      <c r="CF50" s="100">
        <f>IF('Input Data'!CH21=0,0,CF49-CF43)</f>
        <v>0.11965205509099164</v>
      </c>
      <c r="CG50" s="100">
        <f>IF('Input Data'!CI21=0,0,CG49-CG43)</f>
        <v>0.01615402989199488</v>
      </c>
      <c r="CH50" s="100">
        <f>IF('Input Data'!CJ21=0,0,CH49-CH43)</f>
        <v>-0.14101149378535216</v>
      </c>
      <c r="CI50" s="100">
        <f>IF('Input Data'!CK21=0,0,CI49-CI43)</f>
        <v>-0.19320008544339307</v>
      </c>
      <c r="CJ50" s="100"/>
      <c r="CK50" s="100"/>
      <c r="CL50" s="100"/>
      <c r="CM50" s="100"/>
      <c r="CN50" s="100"/>
      <c r="CO50" s="100"/>
      <c r="CP50" s="100"/>
      <c r="CQ50" s="100"/>
      <c r="CR50" s="100"/>
      <c r="CS50" s="100"/>
      <c r="CT50" s="100"/>
      <c r="CU50" s="100"/>
      <c r="CV50" s="100"/>
      <c r="CW50" s="100"/>
      <c r="CX50" s="100"/>
      <c r="CY50" s="100"/>
      <c r="CZ50" s="100"/>
      <c r="DA50" s="100"/>
      <c r="DB50" s="100"/>
      <c r="DC50" s="100"/>
      <c r="DD50" s="100"/>
      <c r="DE50" s="100"/>
      <c r="DF50" s="100"/>
      <c r="DG50" s="100"/>
      <c r="DH50" s="100"/>
      <c r="DI50" s="100"/>
      <c r="DJ50" s="100"/>
      <c r="DK50" s="100"/>
      <c r="DL50" s="100"/>
      <c r="DM50" s="100"/>
      <c r="DN50" s="100"/>
      <c r="DO50" s="100"/>
      <c r="DP50" s="100"/>
      <c r="DQ50" s="100"/>
      <c r="DR50" s="100"/>
      <c r="DS50" s="100"/>
      <c r="DT50" s="100"/>
      <c r="DU50" s="100"/>
      <c r="DV50" s="100"/>
      <c r="DW50" s="100"/>
      <c r="DX50" s="100"/>
      <c r="DY50" s="100"/>
      <c r="DZ50" s="100"/>
      <c r="EA50" s="100"/>
      <c r="EB50" s="100"/>
      <c r="EC50" s="100"/>
      <c r="ED50" s="100"/>
      <c r="EE50" s="100"/>
      <c r="EF50" s="100"/>
      <c r="EG50" s="100"/>
      <c r="EH50" s="100"/>
      <c r="EI50" s="100"/>
      <c r="EJ50" s="100"/>
      <c r="EK50" s="100"/>
      <c r="EL50" s="100"/>
      <c r="EM50" s="100"/>
      <c r="EN50" s="100"/>
      <c r="EO50" s="100"/>
      <c r="EP50" s="100"/>
      <c r="EQ50" s="100"/>
      <c r="ER50" s="100"/>
      <c r="ES50" s="100"/>
      <c r="ET50" s="100"/>
      <c r="EU50" s="100"/>
      <c r="EV50" s="100"/>
      <c r="EW50" s="100"/>
      <c r="EX50" s="100"/>
      <c r="EY50" s="100"/>
      <c r="EZ50" s="100"/>
      <c r="FA50" s="100"/>
      <c r="FB50" s="100"/>
      <c r="FC50" s="100"/>
      <c r="FD50" s="100"/>
      <c r="FE50" s="100"/>
      <c r="FF50" s="100"/>
      <c r="FG50" s="100"/>
    </row>
    <row r="51" spans="1:163" s="4" customFormat="1" ht="12" customHeight="1">
      <c r="A51" s="24" t="s">
        <v>311</v>
      </c>
      <c r="B51" s="126" t="s">
        <v>140</v>
      </c>
      <c r="C51" s="32" t="s">
        <v>312</v>
      </c>
      <c r="D51" s="32"/>
      <c r="E51" s="17">
        <f>IF('Input Data'!E23&gt;0,'Input Data'!E5/'Input Data'!E23,"NA")</f>
        <v>10.114621450291192</v>
      </c>
      <c r="F51" s="17">
        <f>IF('Input Data'!F23&gt;0,'Input Data'!F5/'Input Data'!F23,"NA")</f>
        <v>8.68647920525341</v>
      </c>
      <c r="G51" s="17">
        <f>IF('Input Data'!G23&gt;0,'Input Data'!G5/'Input Data'!G23,"NA")</f>
        <v>7.757566547628094</v>
      </c>
      <c r="H51" s="17">
        <f>IF('Input Data'!H23&gt;0,'Input Data'!H5/'Input Data'!H23,"NA")</f>
        <v>7.919512684750697</v>
      </c>
      <c r="I51" s="17">
        <f>IF('Input Data'!I23&gt;0,'Input Data'!I5/'Input Data'!I23,"NA")</f>
        <v>7.870090767614973</v>
      </c>
      <c r="J51" s="17">
        <f>IF('Input Data'!J23&gt;0,'Input Data'!J5/'Input Data'!J23,"NA")</f>
        <v>6.424831042420645</v>
      </c>
      <c r="K51" s="17">
        <f>IF('Input Data'!K23&gt;0,'Input Data'!K5/'Input Data'!K23,"NA")</f>
        <v>7.918654595916209</v>
      </c>
      <c r="L51" s="17">
        <f>IF('Input Data'!L23&gt;0,'Input Data'!L5/'Input Data'!L23,"NA")</f>
        <v>8.09410073533477</v>
      </c>
      <c r="M51" s="17">
        <f>IF('Input Data'!M23&gt;0,'Input Data'!M5/'Input Data'!M23,"NA")</f>
        <v>8.646151160513982</v>
      </c>
      <c r="N51" s="17">
        <f>IF('Input Data'!N23&gt;0,'Input Data'!N5/'Input Data'!N23,"NA")</f>
        <v>8.675500422346385</v>
      </c>
      <c r="O51" s="17">
        <f>IF('Input Data'!O23&gt;0,'Input Data'!O5/'Input Data'!O23,"NA")</f>
        <v>8.443924275504363</v>
      </c>
      <c r="P51" s="17">
        <f>IF('Input Data'!P23&gt;0,'Input Data'!P5/'Input Data'!P23,"NA")</f>
        <v>4.447756587492445</v>
      </c>
      <c r="Q51" s="17">
        <f>IF('Input Data'!Q23&gt;0,'Input Data'!Q5/'Input Data'!Q23,"NA")</f>
        <v>4.606338728637309</v>
      </c>
      <c r="R51" s="17">
        <f>IF('Input Data'!R23&gt;0,'Input Data'!R5/'Input Data'!R23,"NA")</f>
        <v>4.814166861844584</v>
      </c>
      <c r="S51" s="17">
        <f>IF('Input Data'!S23&gt;0,'Input Data'!S5/'Input Data'!S23,"NA")</f>
        <v>4.898594600353348</v>
      </c>
      <c r="T51" s="17">
        <f>IF('Input Data'!T23&gt;0,'Input Data'!T5/'Input Data'!T23,"NA")</f>
        <v>5.039561279057077</v>
      </c>
      <c r="U51" s="17">
        <f>IF('Input Data'!U23&gt;0,'Input Data'!U5/'Input Data'!U23,"NA")</f>
        <v>5.54864064602961</v>
      </c>
      <c r="V51" s="17">
        <f>IF('Input Data'!V23&gt;0,'Input Data'!V5/'Input Data'!V23,"NA")</f>
        <v>5.44097507532183</v>
      </c>
      <c r="W51" s="17">
        <f>IF('Input Data'!W23&gt;0,'Input Data'!W5/'Input Data'!W23,"NA")</f>
        <v>5.485586673295297</v>
      </c>
      <c r="X51" s="17">
        <f>IF('Input Data'!X23&gt;0,'Input Data'!X5/'Input Data'!X23,"NA")</f>
        <v>6.008544560421982</v>
      </c>
      <c r="Y51" s="17">
        <f>IF('Input Data'!Y23&gt;0,'Input Data'!Y5/'Input Data'!Y23,"NA")</f>
        <v>5.822315546925085</v>
      </c>
      <c r="Z51" s="17">
        <f>IF('Input Data'!Z23&gt;0,'Input Data'!Z5/'Input Data'!Z23,"NA")</f>
        <v>57.35558129433908</v>
      </c>
      <c r="AA51" s="17">
        <f>IF('Input Data'!AA23&gt;0,'Input Data'!AA5/'Input Data'!AA23,"NA")</f>
        <v>66.54255086755711</v>
      </c>
      <c r="AB51" s="17">
        <f>IF('Input Data'!AB23&gt;0,'Input Data'!AB5/'Input Data'!AB23,"NA")</f>
        <v>74.84581936042873</v>
      </c>
      <c r="AC51" s="17">
        <f>IF('Input Data'!AC23&gt;0,'Input Data'!AC5/'Input Data'!AC23,"NA")</f>
        <v>83.64711713681756</v>
      </c>
      <c r="AD51" s="17">
        <f>IF('Input Data'!AD23&gt;0,'Input Data'!AD5/'Input Data'!AD23,"NA")</f>
        <v>2.611246739697444</v>
      </c>
      <c r="AE51" s="17">
        <f>IF('Input Data'!AE23&gt;0,'Input Data'!AE5/'Input Data'!AE23,"NA")</f>
        <v>2.77369349379629</v>
      </c>
      <c r="AF51" s="17">
        <f>IF('Input Data'!AF23&gt;0,'Input Data'!AF5/'Input Data'!AF23,"NA")</f>
        <v>3.0889921346524325</v>
      </c>
      <c r="AG51" s="17">
        <f>IF('Input Data'!AG23&gt;0,'Input Data'!AG5/'Input Data'!AG23,"NA")</f>
        <v>3.128761556311311</v>
      </c>
      <c r="AH51" s="17">
        <f>IF('Input Data'!AH23&gt;0,'Input Data'!AH5/'Input Data'!AH23,"NA")</f>
        <v>7.141290993289859</v>
      </c>
      <c r="AI51" s="17">
        <f>IF('Input Data'!AI23&gt;0,'Input Data'!AI5/'Input Data'!AI23,"NA")</f>
        <v>6.728888961984096</v>
      </c>
      <c r="AJ51" s="17">
        <f>IF('Input Data'!AJ23&gt;0,'Input Data'!AJ5/'Input Data'!AJ23,"NA")</f>
        <v>6.276779524720627</v>
      </c>
      <c r="AK51" s="17">
        <f>IF('Input Data'!AK23&gt;0,'Input Data'!AK5/'Input Data'!AK23,"NA")</f>
        <v>5.8679468956609435</v>
      </c>
      <c r="AL51" s="17">
        <f>IF('Input Data'!AL23&gt;0,'Input Data'!AL5/'Input Data'!AL23,"NA")</f>
        <v>6.4022621300001035</v>
      </c>
      <c r="AM51" s="17">
        <f>IF('Input Data'!AM23&gt;0,'Input Data'!AM5/'Input Data'!AM23,"NA")</f>
        <v>4.725652737833418</v>
      </c>
      <c r="AN51" s="17">
        <f>IF('Input Data'!AN23&gt;0,'Input Data'!AN5/'Input Data'!AN23,"NA")</f>
        <v>7.196298312465977</v>
      </c>
      <c r="AO51" s="17">
        <f>IF('Input Data'!AO23&gt;0,'Input Data'!AO5/'Input Data'!AO23,"NA")</f>
        <v>11.489895074171704</v>
      </c>
      <c r="AP51" s="17">
        <f>IF('Input Data'!AP23&gt;0,'Input Data'!AP5/'Input Data'!AP23,"NA")</f>
        <v>5.737092623380173</v>
      </c>
      <c r="AQ51" s="17">
        <f>IF('Input Data'!AQ23&gt;0,'Input Data'!AQ5/'Input Data'!AQ23,"NA")</f>
        <v>5.971160640959529</v>
      </c>
      <c r="AR51" s="17">
        <f>IF('Input Data'!AR23&gt;0,'Input Data'!AR5/'Input Data'!AR23,"NA")</f>
        <v>14.58461254667737</v>
      </c>
      <c r="AS51" s="17">
        <f>IF('Input Data'!AS23&gt;0,'Input Data'!AS5/'Input Data'!AS23,"NA")</f>
        <v>17.445104981781952</v>
      </c>
      <c r="AT51" s="17">
        <f>IF('Input Data'!AT23&gt;0,'Input Data'!AT5/'Input Data'!AT23,"NA")</f>
        <v>3.630615234375</v>
      </c>
      <c r="AU51" s="17">
        <f>IF('Input Data'!AU23&gt;0,'Input Data'!AU5/'Input Data'!AU23,"NA")</f>
        <v>2.7990257983041675</v>
      </c>
      <c r="AV51" s="17">
        <f>IF('Input Data'!AV23&gt;0,'Input Data'!AV5/'Input Data'!AV23,"NA")</f>
        <v>3.1625060643410032</v>
      </c>
      <c r="AW51" s="17">
        <f>IF('Input Data'!AW23&gt;0,'Input Data'!AW5/'Input Data'!AW23,"NA")</f>
        <v>3.6986901468013382</v>
      </c>
      <c r="AX51" s="17">
        <f>IF('Input Data'!AX23&gt;0,'Input Data'!AX5/'Input Data'!AX23,"NA")</f>
        <v>3.727752444894242</v>
      </c>
      <c r="AY51" s="17">
        <f>IF('Input Data'!AY23&gt;0,'Input Data'!AY5/'Input Data'!AY23,"NA")</f>
        <v>3.5</v>
      </c>
      <c r="AZ51" s="17">
        <f>IF('Input Data'!AZ23&gt;0,'Input Data'!AZ5/'Input Data'!AZ23,"NA")</f>
        <v>3.483121951219512</v>
      </c>
      <c r="BA51" s="17">
        <f>IF('Input Data'!BA23&gt;0,'Input Data'!BA5/'Input Data'!BA23,"NA")</f>
        <v>3.3927656104380244</v>
      </c>
      <c r="BB51" s="17">
        <f>IF('Input Data'!BB23&gt;0,'Input Data'!BB5/'Input Data'!BB23,"NA")</f>
        <v>3.2306235358620348</v>
      </c>
      <c r="BC51" s="17">
        <f>IF('Input Data'!BC23&gt;0,'Input Data'!BC5/'Input Data'!BC23,"NA")</f>
        <v>3.2163161137023675</v>
      </c>
      <c r="BD51" s="17">
        <f>IF('Input Data'!BD23&gt;0,'Input Data'!BD5/'Input Data'!BD23,"NA")</f>
        <v>1.615609436212852</v>
      </c>
      <c r="BE51" s="17">
        <f>IF('Input Data'!BE23&gt;0,'Input Data'!BE5/'Input Data'!BE23,"NA")</f>
        <v>1.5970554394533543</v>
      </c>
      <c r="BF51" s="17">
        <f>IF('Input Data'!BF23&gt;0,'Input Data'!BF5/'Input Data'!BF23,"NA")</f>
        <v>1.5360955787865107</v>
      </c>
      <c r="BG51" s="17">
        <f>IF('Input Data'!BG23&gt;0,'Input Data'!BG5/'Input Data'!BG23,"NA")</f>
        <v>1.8406401580458143</v>
      </c>
      <c r="BH51" s="17">
        <f>IF('Input Data'!BH23&gt;0,'Input Data'!BH5/'Input Data'!BH23,"NA")</f>
        <v>1.8648480802372338</v>
      </c>
      <c r="BI51" s="17">
        <f>IF('Input Data'!BI23&gt;0,'Input Data'!BI5/'Input Data'!BI23,"NA")</f>
        <v>1.8438115685373324</v>
      </c>
      <c r="BJ51" s="17">
        <f>IF('Input Data'!BJ23&gt;0,'Input Data'!BJ5/'Input Data'!BJ23,"NA")</f>
        <v>1.8699498951173168</v>
      </c>
      <c r="BK51" s="17">
        <f>IF('Input Data'!BK23&gt;0,'Input Data'!BK5/'Input Data'!BK23,"NA")</f>
        <v>3.778881953190959</v>
      </c>
      <c r="BL51" s="17">
        <f>IF('Input Data'!BL23&gt;0,'Input Data'!BL5/'Input Data'!BL23,"NA")</f>
        <v>3.711782489302915</v>
      </c>
      <c r="BM51" s="17">
        <f>IF('Input Data'!BM23&gt;0,'Input Data'!BM5/'Input Data'!BM23,"NA")</f>
        <v>3.366638607930379</v>
      </c>
      <c r="BN51" s="17">
        <f>IF('Input Data'!BN23&gt;0,'Input Data'!BN5/'Input Data'!BN23,"NA")</f>
        <v>3.033061200754899</v>
      </c>
      <c r="BO51" s="17">
        <f>IF('Input Data'!BQ23&gt;0,'Input Data'!BQ5/'Input Data'!BQ23,"NA")</f>
        <v>2.9667791066135134</v>
      </c>
      <c r="BP51" s="17">
        <f>IF('Input Data'!BR23&gt;0,'Input Data'!BR5/'Input Data'!BR23,"NA")</f>
        <v>3.022124719940254</v>
      </c>
      <c r="BQ51" s="17">
        <f>IF('Input Data'!BS23&gt;0,'Input Data'!BS5/'Input Data'!BS23,"NA")</f>
        <v>2.4639788499669533</v>
      </c>
      <c r="BR51" s="17">
        <f>IF('Input Data'!BT23&gt;0,'Input Data'!BT5/'Input Data'!BT23,"NA")</f>
        <v>2.861898286646723</v>
      </c>
      <c r="BS51" s="17">
        <f>IF('Input Data'!BU23&gt;0,'Input Data'!BU5/'Input Data'!BU23,"NA")</f>
        <v>5.980109823062843</v>
      </c>
      <c r="BT51" s="17">
        <f>IF('Input Data'!BV23&gt;0,'Input Data'!BV5/'Input Data'!BV23,"NA")</f>
        <v>2.568591385331781</v>
      </c>
      <c r="BU51" s="17">
        <f>IF('Input Data'!BW23&gt;0,'Input Data'!BW5/'Input Data'!BW23,"NA")</f>
        <v>5.373435504469986</v>
      </c>
      <c r="BV51" s="17">
        <f>IF('Input Data'!BX23&gt;0,'Input Data'!BX5/'Input Data'!BX23,"NA")</f>
        <v>6.055011901613329</v>
      </c>
      <c r="BW51" s="17">
        <f>IF('Input Data'!BY23&gt;0,'Input Data'!BY5/'Input Data'!BY23,"NA")</f>
        <v>5.861036036036037</v>
      </c>
      <c r="BX51" s="17">
        <f>IF('Input Data'!BZ23&gt;0,'Input Data'!BZ5/'Input Data'!BZ23,"NA")</f>
        <v>5.8004622496147915</v>
      </c>
      <c r="BY51" s="17">
        <f>IF('Input Data'!CA23&gt;0,'Input Data'!CA5/'Input Data'!CA23,"NA")</f>
        <v>5.995204233504217</v>
      </c>
      <c r="BZ51" s="17">
        <f>IF('Input Data'!CB23&gt;0,'Input Data'!CB5/'Input Data'!CB23,"NA")</f>
        <v>6.084653818700928</v>
      </c>
      <c r="CA51" s="17">
        <f>IF('Input Data'!CC23&gt;0,'Input Data'!CC5/'Input Data'!CC23,"NA")</f>
        <v>3.729049452176488</v>
      </c>
      <c r="CB51" s="17">
        <f>IF('Input Data'!CD23&gt;0,'Input Data'!CD5/'Input Data'!CD23,"NA")</f>
        <v>3.9598743050519705</v>
      </c>
      <c r="CC51" s="17">
        <f>IF('Input Data'!CE23&gt;0,'Input Data'!CE5/'Input Data'!CE23,"NA")</f>
        <v>3.7544202785166636</v>
      </c>
      <c r="CD51" s="17">
        <f>IF('Input Data'!CF23&gt;0,'Input Data'!CF5/'Input Data'!CF23,"NA")</f>
        <v>74.81976744186048</v>
      </c>
      <c r="CE51" s="17">
        <f>IF('Input Data'!CG23&gt;0,'Input Data'!CG5/'Input Data'!CG23,"NA")</f>
        <v>66.70691842900303</v>
      </c>
      <c r="CF51" s="17">
        <f>IF('Input Data'!CH23&gt;0,'Input Data'!CH5/'Input Data'!CH23,"NA")</f>
        <v>60.14765170407315</v>
      </c>
      <c r="CG51" s="17">
        <f>IF('Input Data'!CI23&gt;0,'Input Data'!CI5/'Input Data'!CI23,"NA")</f>
        <v>63.10638054494293</v>
      </c>
      <c r="CH51" s="17">
        <f>IF('Input Data'!CJ23&gt;0,'Input Data'!CJ5/'Input Data'!CJ23,"NA")</f>
        <v>73.66041694482061</v>
      </c>
      <c r="CI51" s="17">
        <f>IF('Input Data'!CK23&gt;0,'Input Data'!CK5/'Input Data'!CK23,"NA")</f>
        <v>72.8512776017303</v>
      </c>
      <c r="CJ51" s="17"/>
      <c r="CK51" s="17"/>
      <c r="CL51" s="17"/>
      <c r="CM51" s="17"/>
      <c r="CN51" s="17"/>
      <c r="CO51" s="17"/>
      <c r="CP51" s="17"/>
      <c r="CQ51" s="17"/>
      <c r="CR51" s="17"/>
      <c r="CS51" s="17"/>
      <c r="CT51" s="17"/>
      <c r="CU51" s="17"/>
      <c r="CV51" s="17"/>
      <c r="CW51" s="17"/>
      <c r="CX51" s="17"/>
      <c r="CY51" s="17"/>
      <c r="CZ51" s="17"/>
      <c r="DA51" s="17"/>
      <c r="DB51" s="17"/>
      <c r="DC51" s="17"/>
      <c r="DD51" s="17"/>
      <c r="DE51" s="17"/>
      <c r="DF51" s="17"/>
      <c r="DG51" s="17"/>
      <c r="DH51" s="17"/>
      <c r="DI51" s="17"/>
      <c r="DJ51" s="17"/>
      <c r="DK51" s="17"/>
      <c r="DL51" s="17"/>
      <c r="DM51" s="17"/>
      <c r="DN51" s="17"/>
      <c r="DO51" s="17"/>
      <c r="DP51" s="17"/>
      <c r="DQ51" s="17"/>
      <c r="DR51" s="17"/>
      <c r="DS51" s="17"/>
      <c r="DT51" s="17"/>
      <c r="DU51" s="17"/>
      <c r="DV51" s="17"/>
      <c r="DW51" s="17"/>
      <c r="DX51" s="17"/>
      <c r="DY51" s="17"/>
      <c r="DZ51" s="17"/>
      <c r="EA51" s="17"/>
      <c r="EB51" s="17"/>
      <c r="EC51" s="17"/>
      <c r="ED51" s="17"/>
      <c r="EE51" s="17"/>
      <c r="EF51" s="17"/>
      <c r="EG51" s="17"/>
      <c r="EH51" s="17"/>
      <c r="EI51" s="17"/>
      <c r="EJ51" s="17"/>
      <c r="EK51" s="17"/>
      <c r="EL51" s="17"/>
      <c r="EM51" s="17"/>
      <c r="EN51" s="17"/>
      <c r="EO51" s="17"/>
      <c r="EP51" s="17"/>
      <c r="EQ51" s="17"/>
      <c r="ER51" s="17"/>
      <c r="ES51" s="17"/>
      <c r="ET51" s="17"/>
      <c r="EU51" s="17"/>
      <c r="EV51" s="17"/>
      <c r="EW51" s="17"/>
      <c r="EX51" s="17"/>
      <c r="EY51" s="17"/>
      <c r="EZ51" s="17"/>
      <c r="FA51" s="17"/>
      <c r="FB51" s="17"/>
      <c r="FC51" s="17"/>
      <c r="FD51" s="17"/>
      <c r="FE51" s="17"/>
      <c r="FF51" s="17"/>
      <c r="FG51" s="17"/>
    </row>
    <row r="52" spans="1:163" s="4" customFormat="1" ht="12" customHeight="1">
      <c r="A52" s="24" t="s">
        <v>461</v>
      </c>
      <c r="B52" s="126" t="s">
        <v>141</v>
      </c>
      <c r="C52" s="32"/>
      <c r="D52" s="32"/>
      <c r="E52" s="101" t="str">
        <f>IF('Input Data'!E42=0,"NA",IF('Input Data'!E12&lt;0,"&gt;100%",'Input Data'!E42/'Input Data'!E12))</f>
        <v>NA</v>
      </c>
      <c r="F52" s="101" t="str">
        <f>IF('Input Data'!F42=0,"NA",IF('Input Data'!F12&lt;0,"&gt;100%",'Input Data'!F42/'Input Data'!F12))</f>
        <v>NA</v>
      </c>
      <c r="G52" s="101" t="str">
        <f>IF('Input Data'!G42=0,"NA",IF('Input Data'!G12&lt;0,"&gt;100%",'Input Data'!G42/'Input Data'!G12))</f>
        <v>NA</v>
      </c>
      <c r="H52" s="101">
        <f>IF('Input Data'!H42=0,"NA",IF('Input Data'!H12&lt;0,"&gt;100%",'Input Data'!H42/'Input Data'!H12))</f>
        <v>0.007973546646156654</v>
      </c>
      <c r="I52" s="101">
        <f>IF('Input Data'!I42=0,"NA",IF('Input Data'!I12&lt;0,"&gt;100%",'Input Data'!I42/'Input Data'!I12))</f>
        <v>0.004225319575798869</v>
      </c>
      <c r="J52" s="101">
        <f>IF('Input Data'!J42=0,"NA",IF('Input Data'!J12&lt;0,"&gt;100%",'Input Data'!J42/'Input Data'!J12))</f>
        <v>0.004101503804589549</v>
      </c>
      <c r="K52" s="101" t="str">
        <f>IF('Input Data'!K42=0,"NA",IF('Input Data'!K12&lt;0,"&gt;100%",'Input Data'!K42/'Input Data'!K12))</f>
        <v>NA</v>
      </c>
      <c r="L52" s="101">
        <f>IF('Input Data'!L42=0,"NA",IF('Input Data'!L12&lt;0,"&gt;100%",'Input Data'!L42/'Input Data'!L12))</f>
        <v>0.003337887067395264</v>
      </c>
      <c r="M52" s="101">
        <f>IF('Input Data'!M42=0,"NA",IF('Input Data'!M12&lt;0,"&gt;100%",'Input Data'!M42/'Input Data'!M12))</f>
        <v>0.002756644240665301</v>
      </c>
      <c r="N52" s="101">
        <f>IF('Input Data'!N42=0,"NA",IF('Input Data'!N12&lt;0,"&gt;100%",'Input Data'!N42/'Input Data'!N12))</f>
        <v>0.002330588029138609</v>
      </c>
      <c r="O52" s="101">
        <f>IF('Input Data'!O42=0,"NA",IF('Input Data'!O12&lt;0,"&gt;100%",'Input Data'!O42/'Input Data'!O12))</f>
        <v>0.002041729707464294</v>
      </c>
      <c r="P52" s="101">
        <f>IF('Input Data'!P42=0,"NA",IF('Input Data'!P12&lt;0,"&gt;100%",'Input Data'!P42/'Input Data'!P12))</f>
        <v>0.02385703131777566</v>
      </c>
      <c r="Q52" s="101">
        <f>IF('Input Data'!Q42=0,"NA",IF('Input Data'!Q12&lt;0,"&gt;100%",'Input Data'!Q42/'Input Data'!Q12))</f>
        <v>0.02173771133886024</v>
      </c>
      <c r="R52" s="101">
        <f>IF('Input Data'!R42=0,"NA",IF('Input Data'!R12&lt;0,"&gt;100%",'Input Data'!R42/'Input Data'!R12))</f>
        <v>0.019386429499350457</v>
      </c>
      <c r="S52" s="101">
        <f>IF('Input Data'!S42=0,"NA",IF('Input Data'!S12&lt;0,"&gt;100%",'Input Data'!S42/'Input Data'!S12))</f>
        <v>0.020795155152224822</v>
      </c>
      <c r="T52" s="101" t="str">
        <f>IF('Input Data'!T42=0,"NA",IF('Input Data'!T12&lt;0,"&gt;100%",'Input Data'!T42/'Input Data'!T12))</f>
        <v>NA</v>
      </c>
      <c r="U52" s="101" t="str">
        <f>IF('Input Data'!U42=0,"NA",IF('Input Data'!U12&lt;0,"&gt;100%",'Input Data'!U42/'Input Data'!U12))</f>
        <v>NA</v>
      </c>
      <c r="V52" s="101">
        <f>IF('Input Data'!V42=0,"NA",IF('Input Data'!V12&lt;0,"&gt;100%",'Input Data'!V42/'Input Data'!V12))</f>
        <v>0.002132205722866439</v>
      </c>
      <c r="W52" s="101">
        <f>IF('Input Data'!W42=0,"NA",IF('Input Data'!W12&lt;0,"&gt;100%",'Input Data'!W42/'Input Data'!W12))</f>
        <v>0.0019026790977359686</v>
      </c>
      <c r="X52" s="101">
        <f>IF('Input Data'!X42=0,"NA",IF('Input Data'!X12&lt;0,"&gt;100%",'Input Data'!X42/'Input Data'!X12))</f>
        <v>0.001821679406191747</v>
      </c>
      <c r="Y52" s="101">
        <f>IF('Input Data'!Y42=0,"NA",IF('Input Data'!Y12&lt;0,"&gt;100%",'Input Data'!Y42/'Input Data'!Y12))</f>
        <v>0.0016625381097560975</v>
      </c>
      <c r="Z52" s="101">
        <f>IF('Input Data'!Z42=0,"NA",IF('Input Data'!Z12&lt;0,"&gt;100%",'Input Data'!Z42/'Input Data'!Z12))</f>
        <v>0.008299247139723753</v>
      </c>
      <c r="AA52" s="101">
        <f>IF('Input Data'!AA42=0,"NA",IF('Input Data'!AA12&lt;0,"&gt;100%",'Input Data'!AA42/'Input Data'!AA12))</f>
        <v>0.009063476725920248</v>
      </c>
      <c r="AB52" s="101">
        <f>IF('Input Data'!AB42=0,"NA",IF('Input Data'!AB12&lt;0,"&gt;100%",'Input Data'!AB42/'Input Data'!AB12))</f>
        <v>0.009714075325653876</v>
      </c>
      <c r="AC52" s="101" t="str">
        <f>IF('Input Data'!AC42=0,"NA",IF('Input Data'!AC12&lt;0,"&gt;100%",'Input Data'!AC42/'Input Data'!AC12))</f>
        <v>NA</v>
      </c>
      <c r="AD52" s="101">
        <f>IF('Input Data'!AD42=0,"NA",IF('Input Data'!AD12&lt;0,"&gt;100%",'Input Data'!AD42/'Input Data'!AD12))</f>
        <v>0.012217705723873895</v>
      </c>
      <c r="AE52" s="101">
        <f>IF('Input Data'!AE42=0,"NA",IF('Input Data'!AE12&lt;0,"&gt;100%",'Input Data'!AE42/'Input Data'!AE12))</f>
        <v>0.010646089876859109</v>
      </c>
      <c r="AF52" s="101">
        <f>IF('Input Data'!AF42=0,"NA",IF('Input Data'!AF12&lt;0,"&gt;100%",'Input Data'!AF42/'Input Data'!AF12))</f>
        <v>0.013335237748980704</v>
      </c>
      <c r="AG52" s="101" t="str">
        <f>IF('Input Data'!AG42=0,"NA",IF('Input Data'!AG12&lt;0,"&gt;100%",'Input Data'!AG42/'Input Data'!AG12))</f>
        <v>NA</v>
      </c>
      <c r="AH52" s="101">
        <f>IF('Input Data'!AH42=0,"NA",IF('Input Data'!AH12&lt;0,"&gt;100%",'Input Data'!AH42/'Input Data'!AH12))</f>
        <v>0.0014988232379536726</v>
      </c>
      <c r="AI52" s="101">
        <f>IF('Input Data'!AI42=0,"NA",IF('Input Data'!AI12&lt;0,"&gt;100%",'Input Data'!AI42/'Input Data'!AI12))</f>
        <v>0.0009057195835116246</v>
      </c>
      <c r="AJ52" s="101">
        <f>IF('Input Data'!AJ42=0,"NA",IF('Input Data'!AJ12&lt;0,"&gt;100%",'Input Data'!AJ42/'Input Data'!AJ12))</f>
        <v>0.005592915199491674</v>
      </c>
      <c r="AK52" s="101">
        <f>IF('Input Data'!AK42=0,"NA",IF('Input Data'!AK12&lt;0,"&gt;100%",'Input Data'!AK42/'Input Data'!AK12))</f>
        <v>0.0044127436994769375</v>
      </c>
      <c r="AL52" s="101" t="str">
        <f>IF('Input Data'!AL42=0,"NA",IF('Input Data'!AL12&lt;0,"&gt;100%",'Input Data'!AL42/'Input Data'!AL12))</f>
        <v>NA</v>
      </c>
      <c r="AM52" s="101">
        <f>IF('Input Data'!AM42=0,"NA",IF('Input Data'!AM12&lt;0,"&gt;100%",'Input Data'!AM42/'Input Data'!AM12))</f>
        <v>0.018948564414239095</v>
      </c>
      <c r="AN52" s="101">
        <f>IF('Input Data'!AN42=0,"NA",IF('Input Data'!AN12&lt;0,"&gt;100%",'Input Data'!AN42/'Input Data'!AN12))</f>
        <v>0.016059537798668234</v>
      </c>
      <c r="AO52" s="101">
        <f>IF('Input Data'!AO42=0,"NA",IF('Input Data'!AO12&lt;0,"&gt;100%",'Input Data'!AO42/'Input Data'!AO12))</f>
        <v>0.0130189354173957</v>
      </c>
      <c r="AP52" s="101">
        <f>IF('Input Data'!AP42=0,"NA",IF('Input Data'!AP12&lt;0,"&gt;100%",'Input Data'!AP42/'Input Data'!AP12))</f>
        <v>0.012352672492545288</v>
      </c>
      <c r="AQ52" s="101">
        <f>IF('Input Data'!AQ42=0,"NA",IF('Input Data'!AQ12&lt;0,"&gt;100%",'Input Data'!AQ42/'Input Data'!AQ12))</f>
        <v>0.010627576116491327</v>
      </c>
      <c r="AR52" s="101">
        <f>IF('Input Data'!AR42=0,"NA",IF('Input Data'!AR12&lt;0,"&gt;100%",'Input Data'!AR42/'Input Data'!AR12))</f>
        <v>0.005375247309947769</v>
      </c>
      <c r="AS52" s="101" t="str">
        <f>IF('Input Data'!AS42=0,"NA",IF('Input Data'!AS12&lt;0,"&gt;100%",'Input Data'!AS42/'Input Data'!AS12))</f>
        <v>NA</v>
      </c>
      <c r="AT52" s="101" t="str">
        <f>IF('Input Data'!AT42=0,"NA",IF('Input Data'!AT12&lt;0,"&gt;100%",'Input Data'!AT42/'Input Data'!AT12))</f>
        <v>NA</v>
      </c>
      <c r="AU52" s="101" t="str">
        <f>IF('Input Data'!AU42=0,"NA",IF('Input Data'!AU12&lt;0,"&gt;100%",'Input Data'!AU42/'Input Data'!AU12))</f>
        <v>NA</v>
      </c>
      <c r="AV52" s="101">
        <f>IF('Input Data'!AV42=0,"NA",IF('Input Data'!AV12&lt;0,"&gt;100%",'Input Data'!AV42/'Input Data'!AV12))</f>
        <v>0.0045702938061174805</v>
      </c>
      <c r="AW52" s="101">
        <f>IF('Input Data'!AW42=0,"NA",IF('Input Data'!AW12&lt;0,"&gt;100%",'Input Data'!AW42/'Input Data'!AW12))</f>
        <v>0.003907946140917587</v>
      </c>
      <c r="AX52" s="101">
        <f>IF('Input Data'!AX42=0,"NA",IF('Input Data'!AX12&lt;0,"&gt;100%",'Input Data'!AX42/'Input Data'!AX12))</f>
        <v>0.003908038414608198</v>
      </c>
      <c r="AY52" s="101" t="str">
        <f>IF('Input Data'!AY42=0,"NA",IF('Input Data'!AY12&lt;0,"&gt;100%",'Input Data'!AY42/'Input Data'!AY12))</f>
        <v>NA</v>
      </c>
      <c r="AZ52" s="101">
        <f>IF('Input Data'!AZ42=0,"NA",IF('Input Data'!AZ12&lt;0,"&gt;100%",'Input Data'!AZ42/'Input Data'!AZ12))</f>
        <v>0.0045532194480946125</v>
      </c>
      <c r="BA52" s="101">
        <f>IF('Input Data'!BA42=0,"NA",IF('Input Data'!BA12&lt;0,"&gt;100%",'Input Data'!BA42/'Input Data'!BA12))</f>
        <v>0.003152292576419214</v>
      </c>
      <c r="BB52" s="101">
        <f>IF('Input Data'!BB42=0,"NA",IF('Input Data'!BB12&lt;0,"&gt;100%",'Input Data'!BB42/'Input Data'!BB12))</f>
        <v>0.00270910780669145</v>
      </c>
      <c r="BC52" s="101">
        <f>IF('Input Data'!BC42=0,"NA",IF('Input Data'!BC12&lt;0,"&gt;100%",'Input Data'!BC42/'Input Data'!BC12))</f>
        <v>0.002923383723255349</v>
      </c>
      <c r="BD52" s="101">
        <f>IF('Input Data'!BD42=0,"NA",IF('Input Data'!BD12&lt;0,"&gt;100%",'Input Data'!BD42/'Input Data'!BD12))</f>
        <v>0.009550205834974047</v>
      </c>
      <c r="BE52" s="101">
        <f>IF('Input Data'!BE42=0,"NA",IF('Input Data'!BE12&lt;0,"&gt;100%",'Input Data'!BE42/'Input Data'!BE12))</f>
        <v>0.010910767668791246</v>
      </c>
      <c r="BF52" s="101">
        <f>IF('Input Data'!BF42=0,"NA",IF('Input Data'!BF12&lt;0,"&gt;100%",'Input Data'!BF42/'Input Data'!BF12))</f>
        <v>0.01225637275386544</v>
      </c>
      <c r="BG52" s="101">
        <f>IF('Input Data'!BG42=0,"NA",IF('Input Data'!BG12&lt;0,"&gt;100%",'Input Data'!BG42/'Input Data'!BG12))</f>
        <v>0.025899632440123315</v>
      </c>
      <c r="BH52" s="101">
        <f>IF('Input Data'!BH42=0,"NA",IF('Input Data'!BH12&lt;0,"&gt;100%",'Input Data'!BH42/'Input Data'!BH12))</f>
        <v>0.007777217636061924</v>
      </c>
      <c r="BI52" s="101">
        <f>IF('Input Data'!BI42=0,"NA",IF('Input Data'!BI12&lt;0,"&gt;100%",'Input Data'!BI42/'Input Data'!BI12))</f>
        <v>0.00818573871983663</v>
      </c>
      <c r="BJ52" s="101">
        <f>IF('Input Data'!BJ42=0,"NA",IF('Input Data'!BJ12&lt;0,"&gt;100%",'Input Data'!BJ42/'Input Data'!BJ12))</f>
        <v>0.0055956229793583685</v>
      </c>
      <c r="BK52" s="101" t="str">
        <f>IF('Input Data'!BK42=0,"NA",IF('Input Data'!BK12&lt;0,"&gt;100%",'Input Data'!BK42/'Input Data'!BK12))</f>
        <v>NA</v>
      </c>
      <c r="BL52" s="101">
        <f>IF('Input Data'!BL42=0,"NA",IF('Input Data'!BL12&lt;0,"&gt;100%",'Input Data'!BL42/'Input Data'!BL12))</f>
        <v>0.00874475558591082</v>
      </c>
      <c r="BM52" s="101">
        <f>IF('Input Data'!BM42=0,"NA",IF('Input Data'!BM12&lt;0,"&gt;100%",'Input Data'!BM42/'Input Data'!BM12))</f>
        <v>0.010470890325416888</v>
      </c>
      <c r="BN52" s="101">
        <f>IF('Input Data'!BN42=0,"NA",IF('Input Data'!BN12&lt;0,"&gt;100%",'Input Data'!BN42/'Input Data'!BN12))</f>
        <v>0.00870343374276518</v>
      </c>
      <c r="BO52" s="101">
        <f>IF('Input Data'!BQ42=0,"NA",IF('Input Data'!BQ12&lt;0,"&gt;100%",'Input Data'!BQ42/'Input Data'!BQ12))</f>
        <v>0.0015870570107858243</v>
      </c>
      <c r="BP52" s="101">
        <f>IF('Input Data'!BR42=0,"NA",IF('Input Data'!BR12&lt;0,"&gt;100%",'Input Data'!BR42/'Input Data'!BR12))</f>
        <v>0.0011545344071882534</v>
      </c>
      <c r="BQ52" s="101">
        <f>IF('Input Data'!BS42=0,"NA",IF('Input Data'!BS12&lt;0,"&gt;100%",'Input Data'!BS42/'Input Data'!BS12))</f>
        <v>0.002483375959079284</v>
      </c>
      <c r="BR52" s="101" t="str">
        <f>IF('Input Data'!BT42=0,"NA",IF('Input Data'!BT12&lt;0,"&gt;100%",'Input Data'!BT42/'Input Data'!BT12))</f>
        <v>NA</v>
      </c>
      <c r="BS52" s="101" t="str">
        <f>IF('Input Data'!BU42=0,"NA",IF('Input Data'!BU12&lt;0,"&gt;100%",'Input Data'!BU42/'Input Data'!BU12))</f>
        <v>NA</v>
      </c>
      <c r="BT52" s="101" t="str">
        <f>IF('Input Data'!BV42=0,"NA",IF('Input Data'!BV12&lt;0,"&gt;100%",'Input Data'!BV42/'Input Data'!BV12))</f>
        <v>NA</v>
      </c>
      <c r="BU52" s="101" t="str">
        <f>IF('Input Data'!BW42=0,"NA",IF('Input Data'!BW12&lt;0,"&gt;100%",'Input Data'!BW42/'Input Data'!BW12))</f>
        <v>NA</v>
      </c>
      <c r="BV52" s="101" t="str">
        <f>IF('Input Data'!BX42=0,"NA",IF('Input Data'!BX12&lt;0,"&gt;100%",'Input Data'!BX42/'Input Data'!BX12))</f>
        <v>NA</v>
      </c>
      <c r="BW52" s="101">
        <f>IF('Input Data'!BY42=0,"NA",IF('Input Data'!BY12&lt;0,"&gt;100%",'Input Data'!BY42/'Input Data'!BY12))</f>
        <v>0.006728292862398823</v>
      </c>
      <c r="BX52" s="101">
        <f>IF('Input Data'!BZ42=0,"NA",IF('Input Data'!BZ12&lt;0,"&gt;100%",'Input Data'!BZ42/'Input Data'!BZ12))</f>
        <v>0.005749421296296296</v>
      </c>
      <c r="BY52" s="101">
        <f>IF('Input Data'!CA42=0,"NA",IF('Input Data'!CA12&lt;0,"&gt;100%",'Input Data'!CA42/'Input Data'!CA12))</f>
        <v>0.0046934950385887535</v>
      </c>
      <c r="BZ52" s="101">
        <f>IF('Input Data'!CB42=0,"NA",IF('Input Data'!CB12&lt;0,"&gt;100%",'Input Data'!CB42/'Input Data'!CB12))</f>
        <v>0.006854842173072794</v>
      </c>
      <c r="CA52" s="101" t="str">
        <f>IF('Input Data'!CC42=0,"NA",IF('Input Data'!CC12&lt;0,"&gt;100%",'Input Data'!CC42/'Input Data'!CC12))</f>
        <v>NA</v>
      </c>
      <c r="CB52" s="101" t="str">
        <f>IF('Input Data'!CD42=0,"NA",IF('Input Data'!CD12&lt;0,"&gt;100%",'Input Data'!CD42/'Input Data'!CD12))</f>
        <v>NA</v>
      </c>
      <c r="CC52" s="101" t="str">
        <f>IF('Input Data'!CE42=0,"NA",IF('Input Data'!CE12&lt;0,"&gt;100%",'Input Data'!CE42/'Input Data'!CE12))</f>
        <v>NA</v>
      </c>
      <c r="CD52" s="101">
        <f>IF('Input Data'!CF42=0,"NA",IF('Input Data'!CF12&lt;0,"&gt;100%",'Input Data'!CF42/'Input Data'!CF12))</f>
        <v>0.03765229546388927</v>
      </c>
      <c r="CE52" s="101">
        <f>IF('Input Data'!CG42=0,"NA",IF('Input Data'!CG12&lt;0,"&gt;100%",'Input Data'!CG42/'Input Data'!CG12))</f>
        <v>0.03805722843637385</v>
      </c>
      <c r="CF52" s="101">
        <f>IF('Input Data'!CH42=0,"NA",IF('Input Data'!CH12&lt;0,"&gt;100%",'Input Data'!CH42/'Input Data'!CH12))</f>
        <v>0.0507248359384593</v>
      </c>
      <c r="CG52" s="101">
        <f>IF('Input Data'!CI42=0,"NA",IF('Input Data'!CI12&lt;0,"&gt;100%",'Input Data'!CI42/'Input Data'!CI12))</f>
        <v>0.08274959587406666</v>
      </c>
      <c r="CH52" s="101">
        <f>IF('Input Data'!CJ42=0,"NA",IF('Input Data'!CJ12&lt;0,"&gt;100%",'Input Data'!CJ42/'Input Data'!CJ12))</f>
        <v>0.0926618937158864</v>
      </c>
      <c r="CI52" s="101">
        <f>IF('Input Data'!CK42=0,"NA",IF('Input Data'!CK12&lt;0,"&gt;100%",'Input Data'!CK42/'Input Data'!CK12))</f>
        <v>0.03602361960526479</v>
      </c>
      <c r="CJ52" s="101"/>
      <c r="CK52" s="101"/>
      <c r="CL52" s="101"/>
      <c r="CM52" s="101"/>
      <c r="CN52" s="101"/>
      <c r="CO52" s="101"/>
      <c r="CP52" s="101"/>
      <c r="CQ52" s="101"/>
      <c r="CR52" s="101"/>
      <c r="CS52" s="101"/>
      <c r="CT52" s="101"/>
      <c r="CU52" s="101"/>
      <c r="CV52" s="101"/>
      <c r="CW52" s="101"/>
      <c r="CX52" s="101"/>
      <c r="CY52" s="101"/>
      <c r="CZ52" s="101"/>
      <c r="DA52" s="101"/>
      <c r="DB52" s="101"/>
      <c r="DC52" s="101"/>
      <c r="DD52" s="101"/>
      <c r="DE52" s="101"/>
      <c r="DF52" s="101"/>
      <c r="DG52" s="101"/>
      <c r="DH52" s="101"/>
      <c r="DI52" s="101"/>
      <c r="DJ52" s="101"/>
      <c r="DK52" s="101"/>
      <c r="DL52" s="101"/>
      <c r="DM52" s="101"/>
      <c r="DN52" s="101"/>
      <c r="DO52" s="101"/>
      <c r="DP52" s="101"/>
      <c r="DQ52" s="101"/>
      <c r="DR52" s="101"/>
      <c r="DS52" s="101"/>
      <c r="DT52" s="101"/>
      <c r="DU52" s="101"/>
      <c r="DV52" s="101"/>
      <c r="DW52" s="101"/>
      <c r="DX52" s="101"/>
      <c r="DY52" s="101"/>
      <c r="DZ52" s="101"/>
      <c r="EA52" s="101"/>
      <c r="EB52" s="101"/>
      <c r="EC52" s="101"/>
      <c r="ED52" s="101"/>
      <c r="EE52" s="101"/>
      <c r="EF52" s="101"/>
      <c r="EG52" s="101"/>
      <c r="EH52" s="101"/>
      <c r="EI52" s="101"/>
      <c r="EJ52" s="101"/>
      <c r="EK52" s="101"/>
      <c r="EL52" s="101"/>
      <c r="EM52" s="101"/>
      <c r="EN52" s="101"/>
      <c r="EO52" s="101"/>
      <c r="EP52" s="101"/>
      <c r="EQ52" s="101"/>
      <c r="ER52" s="101"/>
      <c r="ES52" s="101"/>
      <c r="ET52" s="101"/>
      <c r="EU52" s="101"/>
      <c r="EV52" s="101"/>
      <c r="EW52" s="101"/>
      <c r="EX52" s="101"/>
      <c r="EY52" s="101"/>
      <c r="EZ52" s="101"/>
      <c r="FA52" s="101"/>
      <c r="FB52" s="101"/>
      <c r="FC52" s="101"/>
      <c r="FD52" s="101"/>
      <c r="FE52" s="101"/>
      <c r="FF52" s="101"/>
      <c r="FG52" s="101"/>
    </row>
    <row r="53" spans="1:163" s="4" customFormat="1" ht="12" customHeight="1" hidden="1">
      <c r="A53" s="24" t="s">
        <v>149</v>
      </c>
      <c r="B53" s="128" t="s">
        <v>150</v>
      </c>
      <c r="C53" s="120" t="s">
        <v>144</v>
      </c>
      <c r="D53" s="32"/>
      <c r="E53" s="16">
        <f>IF(AND('Input Data'!E7&gt;0,'Input Data'!E20),('Input Data'!E20/('Input Data'!E7/365))+('Input Data'!E18/('Input Data'!E5/365))-('Input Data'!E27/('Input Data'!E7/365)),"NA")</f>
        <v>110.93702367627196</v>
      </c>
      <c r="F53" s="16">
        <f>IF(AND('Input Data'!F7&gt;0,'Input Data'!F20),('Input Data'!F20/('Input Data'!F7/365))+('Input Data'!F18/('Input Data'!F5/365))-('Input Data'!F27/('Input Data'!F7/365)),"NA")</f>
        <v>86.95956555042513</v>
      </c>
      <c r="G53" s="16">
        <f>IF(AND('Input Data'!G7&gt;0,'Input Data'!G20),('Input Data'!G20/('Input Data'!G7/365))+('Input Data'!G18/('Input Data'!G5/365))-('Input Data'!G27/('Input Data'!G7/365)),"NA")</f>
        <v>90.39645428122937</v>
      </c>
      <c r="H53" s="16">
        <f>IF(AND('Input Data'!H7&gt;0,'Input Data'!H20),('Input Data'!H20/('Input Data'!H7/365))+('Input Data'!H18/('Input Data'!H5/365))-('Input Data'!H27/('Input Data'!H7/365)),"NA")</f>
        <v>81.84856625379719</v>
      </c>
      <c r="I53" s="16" t="str">
        <f>IF(AND('Input Data'!I7&gt;0,'Input Data'!I20),('Input Data'!I20/('Input Data'!I7/365))+('Input Data'!I18/('Input Data'!I5/365))-('Input Data'!I27/('Input Data'!I7/365)),"NA")</f>
        <v>NA</v>
      </c>
      <c r="J53" s="16" t="str">
        <f>IF(AND('Input Data'!J7&gt;0,'Input Data'!J20),('Input Data'!J20/('Input Data'!J7/365))+('Input Data'!J18/('Input Data'!J5/365))-('Input Data'!J27/('Input Data'!J7/365)),"NA")</f>
        <v>NA</v>
      </c>
      <c r="K53" s="16">
        <f>IF(AND('Input Data'!K7&gt;0,'Input Data'!K20),('Input Data'!K20/('Input Data'!K7/365))+('Input Data'!K18/('Input Data'!K5/365))-('Input Data'!K27/('Input Data'!K7/365)),"NA")</f>
        <v>157.0312721599773</v>
      </c>
      <c r="L53" s="16">
        <f>IF(AND('Input Data'!L7&gt;0,'Input Data'!L20),('Input Data'!L20/('Input Data'!L7/365))+('Input Data'!L18/('Input Data'!L5/365))-('Input Data'!L27/('Input Data'!L7/365)),"NA")</f>
        <v>159.96224715182518</v>
      </c>
      <c r="M53" s="16">
        <f>IF(AND('Input Data'!M7&gt;0,'Input Data'!M20),('Input Data'!M20/('Input Data'!M7/365))+('Input Data'!M18/('Input Data'!M5/365))-('Input Data'!M27/('Input Data'!M7/365)),"NA")</f>
        <v>155.69610927333568</v>
      </c>
      <c r="N53" s="16">
        <f>IF(AND('Input Data'!N7&gt;0,'Input Data'!N20),('Input Data'!N20/('Input Data'!N7/365))+('Input Data'!N18/('Input Data'!N5/365))-('Input Data'!N27/('Input Data'!N7/365)),"NA")</f>
        <v>86.10817520509804</v>
      </c>
      <c r="O53" s="16">
        <f>IF(AND('Input Data'!O7&gt;0,'Input Data'!O20),('Input Data'!O20/('Input Data'!O7/365))+('Input Data'!O18/('Input Data'!O5/365))-('Input Data'!O27/('Input Data'!O7/365)),"NA")</f>
        <v>86.46268104331196</v>
      </c>
      <c r="P53" s="16" t="str">
        <f>IF(AND('Input Data'!P7&gt;0,'Input Data'!P20),('Input Data'!P20/('Input Data'!P7/365))+('Input Data'!P18/('Input Data'!P5/365))-('Input Data'!P27/('Input Data'!P7/365)),"NA")</f>
        <v>NA</v>
      </c>
      <c r="Q53" s="16" t="str">
        <f>IF(AND('Input Data'!Q7&gt;0,'Input Data'!Q20),('Input Data'!Q20/('Input Data'!Q7/365))+('Input Data'!Q18/('Input Data'!Q5/365))-('Input Data'!Q27/('Input Data'!Q7/365)),"NA")</f>
        <v>NA</v>
      </c>
      <c r="R53" s="16" t="str">
        <f>IF(AND('Input Data'!R7&gt;0,'Input Data'!R20),('Input Data'!R20/('Input Data'!R7/365))+('Input Data'!R18/('Input Data'!R5/365))-('Input Data'!R27/('Input Data'!R7/365)),"NA")</f>
        <v>NA</v>
      </c>
      <c r="S53" s="16" t="str">
        <f>IF(AND('Input Data'!S7&gt;0,'Input Data'!S20),('Input Data'!S20/('Input Data'!S7/365))+('Input Data'!S18/('Input Data'!S5/365))-('Input Data'!S27/('Input Data'!S7/365)),"NA")</f>
        <v>NA</v>
      </c>
      <c r="T53" s="16">
        <f>IF(AND('Input Data'!T7&gt;0,'Input Data'!T20),('Input Data'!T20/('Input Data'!T7/365))+('Input Data'!T18/('Input Data'!T5/365))-('Input Data'!T27/('Input Data'!T7/365)),"NA")</f>
        <v>410.28406785859073</v>
      </c>
      <c r="U53" s="16">
        <f>IF(AND('Input Data'!U7&gt;0,'Input Data'!U20),('Input Data'!U20/('Input Data'!U7/365))+('Input Data'!U18/('Input Data'!U5/365))-('Input Data'!U27/('Input Data'!U7/365)),"NA")</f>
        <v>457.2844682258138</v>
      </c>
      <c r="V53" s="16">
        <f>IF(AND('Input Data'!V7&gt;0,'Input Data'!V20),('Input Data'!V20/('Input Data'!V7/365))+('Input Data'!V18/('Input Data'!V5/365))-('Input Data'!V27/('Input Data'!V7/365)),"NA")</f>
        <v>479.69535390771364</v>
      </c>
      <c r="W53" s="16">
        <f>IF(AND('Input Data'!W7&gt;0,'Input Data'!W20),('Input Data'!W20/('Input Data'!W7/365))+('Input Data'!W18/('Input Data'!W5/365))-('Input Data'!W27/('Input Data'!W7/365)),"NA")</f>
        <v>429.037468245598</v>
      </c>
      <c r="X53" s="16">
        <f>IF(AND('Input Data'!X7&gt;0,'Input Data'!X20),('Input Data'!X20/('Input Data'!X7/365))+('Input Data'!X18/('Input Data'!X5/365))-('Input Data'!X27/('Input Data'!X7/365)),"NA")</f>
        <v>369.4706298523756</v>
      </c>
      <c r="Y53" s="16">
        <f>IF(AND('Input Data'!Y7&gt;0,'Input Data'!Y20),('Input Data'!Y20/('Input Data'!Y7/365))+('Input Data'!Y18/('Input Data'!Y5/365))-('Input Data'!Y27/('Input Data'!Y7/365)),"NA")</f>
        <v>375.75969115769396</v>
      </c>
      <c r="Z53" s="16">
        <f>IF(AND('Input Data'!Z7&gt;0,'Input Data'!Z20),('Input Data'!Z20/('Input Data'!Z7/365))+('Input Data'!Z18/('Input Data'!Z5/365))-('Input Data'!Z27/('Input Data'!Z7/365)),"NA")</f>
        <v>41.99630313082374</v>
      </c>
      <c r="AA53" s="16">
        <f>IF(AND('Input Data'!AA7&gt;0,'Input Data'!AA20),('Input Data'!AA20/('Input Data'!AA7/365))+('Input Data'!AA18/('Input Data'!AA5/365))-('Input Data'!AA27/('Input Data'!AA7/365)),"NA")</f>
        <v>43.37999036706256</v>
      </c>
      <c r="AB53" s="16">
        <f>IF(AND('Input Data'!AB7&gt;0,'Input Data'!AB20),('Input Data'!AB20/('Input Data'!AB7/365))+('Input Data'!AB18/('Input Data'!AB5/365))-('Input Data'!AB27/('Input Data'!AB7/365)),"NA")</f>
        <v>37.92667436781896</v>
      </c>
      <c r="AC53" s="16">
        <f>IF(AND('Input Data'!AC7&gt;0,'Input Data'!AC20),('Input Data'!AC20/('Input Data'!AC7/365))+('Input Data'!AC18/('Input Data'!AC5/365))-('Input Data'!AC27/('Input Data'!AC7/365)),"NA")</f>
        <v>40.28445872505757</v>
      </c>
      <c r="AD53" s="16">
        <f>IF(AND('Input Data'!AD7&gt;0,'Input Data'!AD20),('Input Data'!AD20/('Input Data'!AD7/365))+('Input Data'!AD18/('Input Data'!AD5/365))-('Input Data'!AD27/('Input Data'!AD7/365)),"NA")</f>
        <v>26.565994342468446</v>
      </c>
      <c r="AE53" s="16">
        <f>IF(AND('Input Data'!AE7&gt;0,'Input Data'!AE20),('Input Data'!AE20/('Input Data'!AE7/365))+('Input Data'!AE18/('Input Data'!AE5/365))-('Input Data'!AE27/('Input Data'!AE7/365)),"NA")</f>
        <v>26.99792417584576</v>
      </c>
      <c r="AF53" s="16">
        <f>IF(AND('Input Data'!AF7&gt;0,'Input Data'!AF20),('Input Data'!AF20/('Input Data'!AF7/365))+('Input Data'!AF18/('Input Data'!AF5/365))-('Input Data'!AF27/('Input Data'!AF7/365)),"NA")</f>
        <v>25.677270104321913</v>
      </c>
      <c r="AG53" s="16">
        <f>IF(AND('Input Data'!AG7&gt;0,'Input Data'!AG20),('Input Data'!AG20/('Input Data'!AG7/365))+('Input Data'!AG18/('Input Data'!AG5/365))-('Input Data'!AG27/('Input Data'!AG7/365)),"NA")</f>
        <v>23.94731368639635</v>
      </c>
      <c r="AH53" s="16">
        <f>IF(AND('Input Data'!AH7&gt;0,'Input Data'!AH20),('Input Data'!AH20/('Input Data'!AH7/365))+('Input Data'!AH18/('Input Data'!AH5/365))-('Input Data'!AH27/('Input Data'!AH7/365)),"NA")</f>
        <v>173.59306011534073</v>
      </c>
      <c r="AI53" s="16">
        <f>IF(AND('Input Data'!AI7&gt;0,'Input Data'!AI20),('Input Data'!AI20/('Input Data'!AI7/365))+('Input Data'!AI18/('Input Data'!AI5/365))-('Input Data'!AI27/('Input Data'!AI7/365)),"NA")</f>
        <v>164.46648891486217</v>
      </c>
      <c r="AJ53" s="16">
        <f>IF(AND('Input Data'!AJ7&gt;0,'Input Data'!AJ20),('Input Data'!AJ20/('Input Data'!AJ7/365))+('Input Data'!AJ18/('Input Data'!AJ5/365))-('Input Data'!AJ27/('Input Data'!AJ7/365)),"NA")</f>
        <v>216.08891058405607</v>
      </c>
      <c r="AK53" s="16">
        <f>IF(AND('Input Data'!AK7&gt;0,'Input Data'!AK20),('Input Data'!AK20/('Input Data'!AK7/365))+('Input Data'!AK18/('Input Data'!AK5/365))-('Input Data'!AK27/('Input Data'!AK7/365)),"NA")</f>
        <v>186.31997060312037</v>
      </c>
      <c r="AL53" s="16">
        <f>IF(AND('Input Data'!AL7&gt;0,'Input Data'!AL20),('Input Data'!AL20/('Input Data'!AL7/365))+('Input Data'!AL18/('Input Data'!AL5/365))-('Input Data'!AL27/('Input Data'!AL7/365)),"NA")</f>
        <v>207.19949390535302</v>
      </c>
      <c r="AM53" s="16" t="str">
        <f>IF(AND('Input Data'!AM7&gt;0,'Input Data'!AM20),('Input Data'!AM20/('Input Data'!AM7/365))+('Input Data'!AM18/('Input Data'!AM5/365))-('Input Data'!AM27/('Input Data'!AM7/365)),"NA")</f>
        <v>NA</v>
      </c>
      <c r="AN53" s="16" t="str">
        <f>IF(AND('Input Data'!AN7&gt;0,'Input Data'!AN20),('Input Data'!AN20/('Input Data'!AN7/365))+('Input Data'!AN18/('Input Data'!AN5/365))-('Input Data'!AN27/('Input Data'!AN7/365)),"NA")</f>
        <v>NA</v>
      </c>
      <c r="AO53" s="16" t="str">
        <f>IF(AND('Input Data'!AO7&gt;0,'Input Data'!AO20),('Input Data'!AO20/('Input Data'!AO7/365))+('Input Data'!AO18/('Input Data'!AO5/365))-('Input Data'!AO27/('Input Data'!AO7/365)),"NA")</f>
        <v>NA</v>
      </c>
      <c r="AP53" s="16" t="str">
        <f>IF(AND('Input Data'!AP7&gt;0,'Input Data'!AP20),('Input Data'!AP20/('Input Data'!AP7/365))+('Input Data'!AP18/('Input Data'!AP5/365))-('Input Data'!AP27/('Input Data'!AP7/365)),"NA")</f>
        <v>NA</v>
      </c>
      <c r="AQ53" s="16" t="str">
        <f>IF(AND('Input Data'!AQ7&gt;0,'Input Data'!AQ20),('Input Data'!AQ20/('Input Data'!AQ7/365))+('Input Data'!AQ18/('Input Data'!AQ5/365))-('Input Data'!AQ27/('Input Data'!AQ7/365)),"NA")</f>
        <v>NA</v>
      </c>
      <c r="AR53" s="16" t="str">
        <f>IF(AND('Input Data'!AR7&gt;0,'Input Data'!AR20),('Input Data'!AR20/('Input Data'!AR7/365))+('Input Data'!AR18/('Input Data'!AR5/365))-('Input Data'!AR27/('Input Data'!AR7/365)),"NA")</f>
        <v>NA</v>
      </c>
      <c r="AS53" s="16" t="str">
        <f>IF(AND('Input Data'!AS7&gt;0,'Input Data'!AS20),('Input Data'!AS20/('Input Data'!AS7/365))+('Input Data'!AS18/('Input Data'!AS5/365))-('Input Data'!AS27/('Input Data'!AS7/365)),"NA")</f>
        <v>NA</v>
      </c>
      <c r="AT53" s="16">
        <f>IF(AND('Input Data'!AT7&gt;0,'Input Data'!AT20),('Input Data'!AT20/('Input Data'!AT7/365))+('Input Data'!AT18/('Input Data'!AT5/365))-('Input Data'!AT27/('Input Data'!AT7/365)),"NA")</f>
        <v>69.28752035289187</v>
      </c>
      <c r="AU53" s="16">
        <f>IF(AND('Input Data'!AU7&gt;0,'Input Data'!AU20),('Input Data'!AU20/('Input Data'!AU7/365))+('Input Data'!AU18/('Input Data'!AU5/365))-('Input Data'!AU27/('Input Data'!AU7/365)),"NA")</f>
        <v>65.56151867832493</v>
      </c>
      <c r="AV53" s="16">
        <f>IF(AND('Input Data'!AV7&gt;0,'Input Data'!AV20),('Input Data'!AV20/('Input Data'!AV7/365))+('Input Data'!AV18/('Input Data'!AV5/365))-('Input Data'!AV27/('Input Data'!AV7/365)),"NA")</f>
        <v>60.62809847539428</v>
      </c>
      <c r="AW53" s="16">
        <f>IF(AND('Input Data'!AW7&gt;0,'Input Data'!AW20),('Input Data'!AW20/('Input Data'!AW7/365))+('Input Data'!AW18/('Input Data'!AW5/365))-('Input Data'!AW27/('Input Data'!AW7/365)),"NA")</f>
        <v>49.46949481610286</v>
      </c>
      <c r="AX53" s="16">
        <f>IF(AND('Input Data'!AX7&gt;0,'Input Data'!AX20),('Input Data'!AX20/('Input Data'!AX7/365))+('Input Data'!AX18/('Input Data'!AX5/365))-('Input Data'!AX27/('Input Data'!AX7/365)),"NA")</f>
        <v>53.66050111778707</v>
      </c>
      <c r="AY53" s="16">
        <f>IF(AND('Input Data'!AY7&gt;0,'Input Data'!AY20),('Input Data'!AY20/('Input Data'!AY7/365))+('Input Data'!AY18/('Input Data'!AY5/365))-('Input Data'!AY27/('Input Data'!AY7/365)),"NA")</f>
        <v>81.30990751648699</v>
      </c>
      <c r="AZ53" s="16">
        <f>IF(AND('Input Data'!AZ7&gt;0,'Input Data'!AZ20),('Input Data'!AZ20/('Input Data'!AZ7/365))+('Input Data'!AZ18/('Input Data'!AZ5/365))-('Input Data'!AZ27/('Input Data'!AZ7/365)),"NA")</f>
        <v>71.89158072604782</v>
      </c>
      <c r="BA53" s="16">
        <f>IF(AND('Input Data'!BA7&gt;0,'Input Data'!BA20),('Input Data'!BA20/('Input Data'!BA7/365))+('Input Data'!BA18/('Input Data'!BA5/365))-('Input Data'!BA27/('Input Data'!BA7/365)),"NA")</f>
        <v>82.53837200412755</v>
      </c>
      <c r="BB53" s="16">
        <f>IF(AND('Input Data'!BB7&gt;0,'Input Data'!BB20),('Input Data'!BB20/('Input Data'!BB7/365))+('Input Data'!BB18/('Input Data'!BB5/365))-('Input Data'!BB27/('Input Data'!BB7/365)),"NA")</f>
        <v>81.06543831135168</v>
      </c>
      <c r="BC53" s="16">
        <f>IF(AND('Input Data'!BC7&gt;0,'Input Data'!BC20),('Input Data'!BC20/('Input Data'!BC7/365))+('Input Data'!BC18/('Input Data'!BC5/365))-('Input Data'!BC27/('Input Data'!BC7/365)),"NA")</f>
        <v>83.05950236439084</v>
      </c>
      <c r="BD53" s="16">
        <f>IF(AND('Input Data'!BD7&gt;0,'Input Data'!BD20),('Input Data'!BD20/('Input Data'!BD7/365))+('Input Data'!BD18/('Input Data'!BD5/365))-('Input Data'!BD27/('Input Data'!BD7/365)),"NA")</f>
        <v>39.54864411524502</v>
      </c>
      <c r="BE53" s="16">
        <f>IF(AND('Input Data'!BE7&gt;0,'Input Data'!BE20),('Input Data'!BE20/('Input Data'!BE7/365))+('Input Data'!BE18/('Input Data'!BE5/365))-('Input Data'!BE27/('Input Data'!BE7/365)),"NA")</f>
        <v>38.48936058509867</v>
      </c>
      <c r="BF53" s="16">
        <f>IF(AND('Input Data'!BF7&gt;0,'Input Data'!BF20),('Input Data'!BF20/('Input Data'!BF7/365))+('Input Data'!BF18/('Input Data'!BF5/365))-('Input Data'!BF27/('Input Data'!BF7/365)),"NA")</f>
        <v>45.00596246139949</v>
      </c>
      <c r="BG53" s="16">
        <f>IF(AND('Input Data'!BG7&gt;0,'Input Data'!BG20),('Input Data'!BG20/('Input Data'!BG7/365))+('Input Data'!BG18/('Input Data'!BG5/365))-('Input Data'!BG27/('Input Data'!BG7/365)),"NA")</f>
        <v>73.07216377141276</v>
      </c>
      <c r="BH53" s="16">
        <f>IF(AND('Input Data'!BH7&gt;0,'Input Data'!BH20),('Input Data'!BH20/('Input Data'!BH7/365))+('Input Data'!BH18/('Input Data'!BH5/365))-('Input Data'!BH27/('Input Data'!BH7/365)),"NA")</f>
        <v>-6.329332493024452</v>
      </c>
      <c r="BI53" s="16">
        <f>IF(AND('Input Data'!BI7&gt;0,'Input Data'!BI20),('Input Data'!BI20/('Input Data'!BI7/365))+('Input Data'!BI18/('Input Data'!BI5/365))-('Input Data'!BI27/('Input Data'!BI7/365)),"NA")</f>
        <v>-21.0709751851169</v>
      </c>
      <c r="BJ53" s="16">
        <f>IF(AND('Input Data'!BJ7&gt;0,'Input Data'!BJ20),('Input Data'!BJ20/('Input Data'!BJ7/365))+('Input Data'!BJ18/('Input Data'!BJ5/365))-('Input Data'!BJ27/('Input Data'!BJ7/365)),"NA")</f>
        <v>-8.685061650537186</v>
      </c>
      <c r="BK53" s="16">
        <f>IF(AND('Input Data'!BK7&gt;0,'Input Data'!BK20),('Input Data'!BK20/('Input Data'!BK7/365))+('Input Data'!BK18/('Input Data'!BK5/365))-('Input Data'!BK27/('Input Data'!BK7/365)),"NA")</f>
        <v>275.67266911081003</v>
      </c>
      <c r="BL53" s="16">
        <f>IF(AND('Input Data'!BL7&gt;0,'Input Data'!BL20),('Input Data'!BL20/('Input Data'!BL7/365))+('Input Data'!BL18/('Input Data'!BL5/365))-('Input Data'!BL27/('Input Data'!BL7/365)),"NA")</f>
        <v>255.02138746230617</v>
      </c>
      <c r="BM53" s="16">
        <f>IF(AND('Input Data'!BM7&gt;0,'Input Data'!BM20),('Input Data'!BM20/('Input Data'!BM7/365))+('Input Data'!BM18/('Input Data'!BM5/365))-('Input Data'!BM27/('Input Data'!BM7/365)),"NA")</f>
        <v>170.48013762099276</v>
      </c>
      <c r="BN53" s="16">
        <f>IF(AND('Input Data'!BN7&gt;0,'Input Data'!BN20),('Input Data'!BN20/('Input Data'!BN7/365))+('Input Data'!BN18/('Input Data'!BN5/365))-('Input Data'!BN27/('Input Data'!BN7/365)),"NA")</f>
        <v>156.5100100558821</v>
      </c>
      <c r="BO53" s="16">
        <f>IF(AND('Input Data'!BQ7&gt;0,'Input Data'!BQ20),('Input Data'!BQ20/('Input Data'!BQ7/365))+('Input Data'!BQ18/('Input Data'!BQ5/365))-('Input Data'!BQ27/('Input Data'!BQ7/365)),"NA")</f>
        <v>297.593458963922</v>
      </c>
      <c r="BP53" s="16">
        <f>IF(AND('Input Data'!BR7&gt;0,'Input Data'!BR20),('Input Data'!BR20/('Input Data'!BR7/365))+('Input Data'!BR18/('Input Data'!BR5/365))-('Input Data'!BR27/('Input Data'!BR7/365)),"NA")</f>
        <v>306.8738280771372</v>
      </c>
      <c r="BQ53" s="16">
        <f>IF(AND('Input Data'!BS7&gt;0,'Input Data'!BS20),('Input Data'!BS20/('Input Data'!BS7/365))+('Input Data'!BS18/('Input Data'!BS5/365))-('Input Data'!BS27/('Input Data'!BS7/365)),"NA")</f>
        <v>188.91749113716827</v>
      </c>
      <c r="BR53" s="16">
        <f>IF(AND('Input Data'!BT7&gt;0,'Input Data'!BT20),('Input Data'!BT20/('Input Data'!BT7/365))+('Input Data'!BT18/('Input Data'!BT5/365))-('Input Data'!BT27/('Input Data'!BT7/365)),"NA")</f>
        <v>258.0068288364795</v>
      </c>
      <c r="BS53" s="16">
        <f>IF(AND('Input Data'!BU7&gt;0,'Input Data'!BU20),('Input Data'!BU20/('Input Data'!BU7/365))+('Input Data'!BU18/('Input Data'!BU5/365))-('Input Data'!BU27/('Input Data'!BU7/365)),"NA")</f>
        <v>190.64500058447388</v>
      </c>
      <c r="BT53" s="16">
        <f>IF(AND('Input Data'!BV7&gt;0,'Input Data'!BV20),('Input Data'!BV20/('Input Data'!BV7/365))+('Input Data'!BV18/('Input Data'!BV5/365))-('Input Data'!BV27/('Input Data'!BV7/365)),"NA")</f>
        <v>569.1307781035822</v>
      </c>
      <c r="BU53" s="16">
        <f>IF(AND('Input Data'!BW7&gt;0,'Input Data'!BW20),('Input Data'!BW20/('Input Data'!BW7/365))+('Input Data'!BW18/('Input Data'!BW5/365))-('Input Data'!BW27/('Input Data'!BW7/365)),"NA")</f>
        <v>207.92554474273686</v>
      </c>
      <c r="BV53" s="16">
        <f>IF(AND('Input Data'!BX7&gt;0,'Input Data'!BX20),('Input Data'!BX20/('Input Data'!BX7/365))+('Input Data'!BX18/('Input Data'!BX5/365))-('Input Data'!BX27/('Input Data'!BX7/365)),"NA")</f>
        <v>230.3562201010365</v>
      </c>
      <c r="BW53" s="16">
        <f>IF(AND('Input Data'!BY7&gt;0,'Input Data'!BY20),('Input Data'!BY20/('Input Data'!BY7/365))+('Input Data'!BY18/('Input Data'!BY5/365))-('Input Data'!BY27/('Input Data'!BY7/365)),"NA")</f>
        <v>197.9884933784492</v>
      </c>
      <c r="BX53" s="16">
        <f>IF(AND('Input Data'!BZ7&gt;0,'Input Data'!BZ20),('Input Data'!BZ20/('Input Data'!BZ7/365))+('Input Data'!BZ18/('Input Data'!BZ5/365))-('Input Data'!BZ27/('Input Data'!BZ7/365)),"NA")</f>
        <v>154.56706847035713</v>
      </c>
      <c r="BY53" s="16">
        <f>IF(AND('Input Data'!CA7&gt;0,'Input Data'!CA20),('Input Data'!CA20/('Input Data'!CA7/365))+('Input Data'!CA18/('Input Data'!CA5/365))-('Input Data'!CA27/('Input Data'!CA7/365)),"NA")</f>
        <v>142.00594046624127</v>
      </c>
      <c r="BZ53" s="16">
        <f>IF(AND('Input Data'!CB7&gt;0,'Input Data'!CB20),('Input Data'!CB20/('Input Data'!CB7/365))+('Input Data'!CB18/('Input Data'!CB5/365))-('Input Data'!CB27/('Input Data'!CB7/365)),"NA")</f>
        <v>93.26455200243998</v>
      </c>
      <c r="CA53" s="16">
        <f>IF(AND('Input Data'!CC7&gt;0,'Input Data'!CC20),('Input Data'!CC20/('Input Data'!CC7/365))+('Input Data'!CC18/('Input Data'!CC5/365))-('Input Data'!CC27/('Input Data'!CC7/365)),"NA")</f>
        <v>154.5677032468095</v>
      </c>
      <c r="CB53" s="16">
        <f>IF(AND('Input Data'!CD7&gt;0,'Input Data'!CD20),('Input Data'!CD20/('Input Data'!CD7/365))+('Input Data'!CD18/('Input Data'!CD5/365))-('Input Data'!CD27/('Input Data'!CD7/365)),"NA")</f>
        <v>138.85892530625068</v>
      </c>
      <c r="CC53" s="16">
        <f>IF(AND('Input Data'!CE7&gt;0,'Input Data'!CE20),('Input Data'!CE20/('Input Data'!CE7/365))+('Input Data'!CE18/('Input Data'!CE5/365))-('Input Data'!CE27/('Input Data'!CE7/365)),"NA")</f>
        <v>91.62070014019824</v>
      </c>
      <c r="CD53" s="16">
        <f>IF(AND('Input Data'!CF7&gt;0,'Input Data'!CF20),('Input Data'!CF20/('Input Data'!CF7/365))+('Input Data'!CF18/('Input Data'!CF5/365))-('Input Data'!CF27/('Input Data'!CF7/365)),"NA")</f>
        <v>450.54757006872734</v>
      </c>
      <c r="CE53" s="16">
        <f>IF(AND('Input Data'!CG7&gt;0,'Input Data'!CG20),('Input Data'!CG20/('Input Data'!CG7/365))+('Input Data'!CG18/('Input Data'!CG5/365))-('Input Data'!CG27/('Input Data'!CG7/365)),"NA")</f>
        <v>473.25254530276584</v>
      </c>
      <c r="CF53" s="16">
        <f>IF(AND('Input Data'!CH7&gt;0,'Input Data'!CH20),('Input Data'!CH20/('Input Data'!CH7/365))+('Input Data'!CH18/('Input Data'!CH5/365))-('Input Data'!CH27/('Input Data'!CH7/365)),"NA")</f>
        <v>541.529239253095</v>
      </c>
      <c r="CG53" s="16">
        <f>IF(AND('Input Data'!CI7&gt;0,'Input Data'!CI20),('Input Data'!CI20/('Input Data'!CI7/365))+('Input Data'!CI18/('Input Data'!CI5/365))-('Input Data'!CI27/('Input Data'!CI7/365)),"NA")</f>
        <v>550.7642134436054</v>
      </c>
      <c r="CH53" s="16">
        <f>IF(AND('Input Data'!CJ7&gt;0,'Input Data'!CJ20),('Input Data'!CJ20/('Input Data'!CJ7/365))+('Input Data'!CJ18/('Input Data'!CJ5/365))-('Input Data'!CJ27/('Input Data'!CJ7/365)),"NA")</f>
        <v>502.10008011868257</v>
      </c>
      <c r="CI53" s="16">
        <f>IF(AND('Input Data'!CK7&gt;0,'Input Data'!CK20),('Input Data'!CK20/('Input Data'!CK7/365))+('Input Data'!CK18/('Input Data'!CK5/365))-('Input Data'!CK27/('Input Data'!CK7/365)),"NA")</f>
        <v>458.94532189225345</v>
      </c>
      <c r="CJ53" s="16"/>
      <c r="CK53" s="16"/>
      <c r="CL53" s="16"/>
      <c r="CM53" s="16"/>
      <c r="CN53" s="16"/>
      <c r="CO53" s="16"/>
      <c r="CP53" s="16"/>
      <c r="CQ53" s="16"/>
      <c r="CR53" s="16"/>
      <c r="CS53" s="16"/>
      <c r="CT53" s="16"/>
      <c r="CU53" s="16"/>
      <c r="CV53" s="16"/>
      <c r="CW53" s="16"/>
      <c r="CX53" s="16"/>
      <c r="CY53" s="16"/>
      <c r="CZ53" s="16"/>
      <c r="DA53" s="16"/>
      <c r="DB53" s="16"/>
      <c r="DC53" s="16"/>
      <c r="DD53" s="16"/>
      <c r="DE53" s="16"/>
      <c r="DF53" s="16"/>
      <c r="DG53" s="16"/>
      <c r="DH53" s="16"/>
      <c r="DI53" s="16"/>
      <c r="DJ53" s="16"/>
      <c r="DK53" s="16"/>
      <c r="DL53" s="16"/>
      <c r="DM53" s="16"/>
      <c r="DN53" s="16"/>
      <c r="DO53" s="16"/>
      <c r="DP53" s="16"/>
      <c r="DQ53" s="16"/>
      <c r="DR53" s="16"/>
      <c r="DS53" s="16"/>
      <c r="DT53" s="16"/>
      <c r="DU53" s="16"/>
      <c r="DV53" s="16"/>
      <c r="DW53" s="16"/>
      <c r="DX53" s="16"/>
      <c r="DY53" s="16"/>
      <c r="DZ53" s="16"/>
      <c r="EA53" s="16"/>
      <c r="EB53" s="16"/>
      <c r="EC53" s="16"/>
      <c r="ED53" s="16"/>
      <c r="EE53" s="16"/>
      <c r="EF53" s="16"/>
      <c r="EG53" s="16"/>
      <c r="EH53" s="16"/>
      <c r="EI53" s="16"/>
      <c r="EJ53" s="16"/>
      <c r="EK53" s="16"/>
      <c r="EL53" s="16"/>
      <c r="EM53" s="16"/>
      <c r="EN53" s="16"/>
      <c r="EO53" s="16"/>
      <c r="EP53" s="16"/>
      <c r="EQ53" s="16"/>
      <c r="ER53" s="16"/>
      <c r="ES53" s="16"/>
      <c r="ET53" s="16"/>
      <c r="EU53" s="16"/>
      <c r="EV53" s="16"/>
      <c r="EW53" s="16"/>
      <c r="EX53" s="16"/>
      <c r="EY53" s="16"/>
      <c r="EZ53" s="16"/>
      <c r="FA53" s="16"/>
      <c r="FB53" s="16"/>
      <c r="FC53" s="16"/>
      <c r="FD53" s="16"/>
      <c r="FE53" s="16"/>
      <c r="FF53" s="16"/>
      <c r="FG53" s="16"/>
    </row>
    <row r="54" spans="1:163" s="4" customFormat="1" ht="11.25" customHeight="1" hidden="1">
      <c r="A54" s="23" t="s">
        <v>290</v>
      </c>
      <c r="B54" s="129"/>
      <c r="C54" t="s">
        <v>273</v>
      </c>
      <c r="D54"/>
      <c r="E54" s="6">
        <f>IF('Input Data'!E40=0,'Input Data'!E29+'Input Data'!E26,'Input Data'!E40)</f>
        <v>528.5</v>
      </c>
      <c r="F54" s="6">
        <f>IF('Input Data'!F40=0,'Input Data'!F29+'Input Data'!F26,'Input Data'!F40)</f>
        <v>652.67</v>
      </c>
      <c r="G54" s="6">
        <f>IF('Input Data'!G40=0,'Input Data'!G29+'Input Data'!G26,'Input Data'!G40)</f>
        <v>709.5600000000001</v>
      </c>
      <c r="H54" s="6">
        <f>IF('Input Data'!H40=0,'Input Data'!H29+'Input Data'!H26,'Input Data'!H40)</f>
        <v>500.064</v>
      </c>
      <c r="I54" s="6">
        <f>IF('Input Data'!I40=0,'Input Data'!I29+'Input Data'!I26,'Input Data'!I40)</f>
        <v>374.487</v>
      </c>
      <c r="J54" s="6">
        <f>IF('Input Data'!J40=0,'Input Data'!J29+'Input Data'!J26,'Input Data'!J40)</f>
        <v>257.259</v>
      </c>
      <c r="K54" s="6">
        <f>IF('Input Data'!K40=0,'Input Data'!K29+'Input Data'!K26,'Input Data'!K40)</f>
        <v>0</v>
      </c>
      <c r="L54" s="6">
        <f>IF('Input Data'!L40=0,'Input Data'!L29+'Input Data'!L26,'Input Data'!L40)</f>
        <v>0</v>
      </c>
      <c r="M54" s="6">
        <f>IF('Input Data'!M40=0,'Input Data'!M29+'Input Data'!M26,'Input Data'!M40)</f>
        <v>0</v>
      </c>
      <c r="N54" s="6">
        <f>IF('Input Data'!N40=0,'Input Data'!N29+'Input Data'!N26,'Input Data'!N40)</f>
        <v>0</v>
      </c>
      <c r="O54" s="6">
        <f>IF('Input Data'!O40=0,'Input Data'!O29+'Input Data'!O26,'Input Data'!O40)</f>
        <v>0</v>
      </c>
      <c r="P54" s="6">
        <f>IF('Input Data'!P40=0,'Input Data'!P29+'Input Data'!P26,'Input Data'!P40)</f>
        <v>0.89</v>
      </c>
      <c r="Q54" s="6">
        <f>IF('Input Data'!Q40=0,'Input Data'!Q29+'Input Data'!Q26,'Input Data'!Q40)</f>
        <v>0.542</v>
      </c>
      <c r="R54" s="6">
        <f>IF('Input Data'!R40=0,'Input Data'!R29+'Input Data'!R26,'Input Data'!R40)</f>
        <v>2.661</v>
      </c>
      <c r="S54" s="6">
        <f>IF('Input Data'!S40=0,'Input Data'!S29+'Input Data'!S26,'Input Data'!S40)</f>
        <v>2.099</v>
      </c>
      <c r="T54" s="6">
        <f>IF('Input Data'!T40=0,'Input Data'!T29+'Input Data'!T26,'Input Data'!T40)</f>
        <v>70.55</v>
      </c>
      <c r="U54" s="6">
        <f>IF('Input Data'!U40=0,'Input Data'!U29+'Input Data'!U26,'Input Data'!U40)</f>
        <v>62.73</v>
      </c>
      <c r="V54" s="6">
        <f>IF('Input Data'!V40=0,'Input Data'!V29+'Input Data'!V26,'Input Data'!V40)</f>
        <v>90.47</v>
      </c>
      <c r="W54" s="6">
        <f>IF('Input Data'!W40=0,'Input Data'!W29+'Input Data'!W26,'Input Data'!W40)</f>
        <v>114.12</v>
      </c>
      <c r="X54" s="6">
        <f>IF('Input Data'!X40=0,'Input Data'!X29+'Input Data'!X26,'Input Data'!X40)</f>
        <v>109.654</v>
      </c>
      <c r="Y54" s="6">
        <f>IF('Input Data'!Y40=0,'Input Data'!Y29+'Input Data'!Y26,'Input Data'!Y40)</f>
        <v>282.193</v>
      </c>
      <c r="Z54" s="6">
        <f>IF('Input Data'!Z40=0,'Input Data'!Z29+'Input Data'!Z26,'Input Data'!Z40)</f>
        <v>0</v>
      </c>
      <c r="AA54" s="6">
        <f>IF('Input Data'!AA40=0,'Input Data'!AA29+'Input Data'!AA26,'Input Data'!AA40)</f>
        <v>0</v>
      </c>
      <c r="AB54" s="6">
        <f>IF('Input Data'!AB40=0,'Input Data'!AB29+'Input Data'!AB26,'Input Data'!AB40)</f>
        <v>0</v>
      </c>
      <c r="AC54" s="6">
        <f>IF('Input Data'!AC40=0,'Input Data'!AC29+'Input Data'!AC26,'Input Data'!AC40)</f>
        <v>0</v>
      </c>
      <c r="AD54" s="6">
        <f>IF('Input Data'!AD40=0,'Input Data'!AD29+'Input Data'!AD26,'Input Data'!AD40)</f>
        <v>28.6</v>
      </c>
      <c r="AE54" s="6">
        <f>IF('Input Data'!AE40=0,'Input Data'!AE29+'Input Data'!AE26,'Input Data'!AE40)</f>
        <v>38.5</v>
      </c>
      <c r="AF54" s="6">
        <f>IF('Input Data'!AF40=0,'Input Data'!AF29+'Input Data'!AF26,'Input Data'!AF40)</f>
        <v>128.6</v>
      </c>
      <c r="AG54" s="6">
        <f>IF('Input Data'!AG40=0,'Input Data'!AG29+'Input Data'!AG26,'Input Data'!AG40)</f>
        <v>70.5</v>
      </c>
      <c r="AH54" s="6">
        <f>IF('Input Data'!AH40=0,'Input Data'!AH29+'Input Data'!AH26,'Input Data'!AH40)</f>
        <v>0</v>
      </c>
      <c r="AI54" s="6">
        <f>IF('Input Data'!AI40=0,'Input Data'!AI29+'Input Data'!AI26,'Input Data'!AI40)</f>
        <v>0</v>
      </c>
      <c r="AJ54" s="6">
        <f>IF('Input Data'!AJ40=0,'Input Data'!AJ29+'Input Data'!AJ26,'Input Data'!AJ40)</f>
        <v>0</v>
      </c>
      <c r="AK54" s="6">
        <f>IF('Input Data'!AK40=0,'Input Data'!AK29+'Input Data'!AK26,'Input Data'!AK40)</f>
        <v>0</v>
      </c>
      <c r="AL54" s="6">
        <f>IF('Input Data'!AL40=0,'Input Data'!AL29+'Input Data'!AL26,'Input Data'!AL40)</f>
        <v>0</v>
      </c>
      <c r="AM54" s="6">
        <f>IF('Input Data'!AM40=0,'Input Data'!AM29+'Input Data'!AM26,'Input Data'!AM40)</f>
        <v>0</v>
      </c>
      <c r="AN54" s="6">
        <f>IF('Input Data'!AN40=0,'Input Data'!AN29+'Input Data'!AN26,'Input Data'!AN40)</f>
        <v>0</v>
      </c>
      <c r="AO54" s="6">
        <f>IF('Input Data'!AO40=0,'Input Data'!AO29+'Input Data'!AO26,'Input Data'!AO40)</f>
        <v>0</v>
      </c>
      <c r="AP54" s="6">
        <f>IF('Input Data'!AP40=0,'Input Data'!AP29+'Input Data'!AP26,'Input Data'!AP40)</f>
        <v>0</v>
      </c>
      <c r="AQ54" s="6">
        <f>IF('Input Data'!AQ40=0,'Input Data'!AQ29+'Input Data'!AQ26,'Input Data'!AQ40)</f>
        <v>0</v>
      </c>
      <c r="AR54" s="6">
        <f>IF('Input Data'!AR40=0,'Input Data'!AR29+'Input Data'!AR26,'Input Data'!AR40)</f>
        <v>799.116</v>
      </c>
      <c r="AS54" s="6">
        <f>IF('Input Data'!AS40=0,'Input Data'!AS29+'Input Data'!AS26,'Input Data'!AS40)</f>
        <v>605.327</v>
      </c>
      <c r="AT54" s="6">
        <f>IF('Input Data'!AT40=0,'Input Data'!AT29+'Input Data'!AT26,'Input Data'!AT40)</f>
        <v>0</v>
      </c>
      <c r="AU54" s="6">
        <f>IF('Input Data'!AU40=0,'Input Data'!AU29+'Input Data'!AU26,'Input Data'!AU40)</f>
        <v>0</v>
      </c>
      <c r="AV54" s="6">
        <f>IF('Input Data'!AV40=0,'Input Data'!AV29+'Input Data'!AV26,'Input Data'!AV40)</f>
        <v>0</v>
      </c>
      <c r="AW54" s="6">
        <f>IF('Input Data'!AW40=0,'Input Data'!AW29+'Input Data'!AW26,'Input Data'!AW40)</f>
        <v>0</v>
      </c>
      <c r="AX54" s="6">
        <f>IF('Input Data'!AX40=0,'Input Data'!AX29+'Input Data'!AX26,'Input Data'!AX40)</f>
        <v>0</v>
      </c>
      <c r="AY54" s="6">
        <f>IF('Input Data'!AY40=0,'Input Data'!AY29+'Input Data'!AY26,'Input Data'!AY40)</f>
        <v>1549</v>
      </c>
      <c r="AZ54" s="6">
        <f>IF('Input Data'!AZ40=0,'Input Data'!AZ29+'Input Data'!AZ26,'Input Data'!AZ40)</f>
        <v>1255</v>
      </c>
      <c r="BA54" s="6">
        <f>IF('Input Data'!BA40=0,'Input Data'!BA29+'Input Data'!BA26,'Input Data'!BA40)</f>
        <v>1328</v>
      </c>
      <c r="BB54" s="6">
        <f>IF('Input Data'!BB40=0,'Input Data'!BB29+'Input Data'!BB26,'Input Data'!BB40)</f>
        <v>1365</v>
      </c>
      <c r="BC54" s="6">
        <f>IF('Input Data'!BC40=0,'Input Data'!BC29+'Input Data'!BC26,'Input Data'!BC40)</f>
        <v>2159</v>
      </c>
      <c r="BD54" s="6">
        <f>IF('Input Data'!BD40=0,'Input Data'!BD29+'Input Data'!BD26,'Input Data'!BD40)</f>
        <v>14.915</v>
      </c>
      <c r="BE54" s="6">
        <f>IF('Input Data'!BE40=0,'Input Data'!BE29+'Input Data'!BE26,'Input Data'!BE40)</f>
        <v>0</v>
      </c>
      <c r="BF54" s="6">
        <f>IF('Input Data'!BF40=0,'Input Data'!BF29+'Input Data'!BF26,'Input Data'!BF40)</f>
        <v>0</v>
      </c>
      <c r="BG54" s="6">
        <f>IF('Input Data'!BG40=0,'Input Data'!BG29+'Input Data'!BG26,'Input Data'!BG40)</f>
        <v>223.264</v>
      </c>
      <c r="BH54" s="6">
        <f>IF('Input Data'!BH40=0,'Input Data'!BH29+'Input Data'!BH26,'Input Data'!BH40)</f>
        <v>209.243</v>
      </c>
      <c r="BI54" s="6">
        <f>IF('Input Data'!BI40=0,'Input Data'!BI29+'Input Data'!BI26,'Input Data'!BI40)</f>
        <v>386.75300000000004</v>
      </c>
      <c r="BJ54" s="6">
        <f>IF('Input Data'!BJ40=0,'Input Data'!BJ29+'Input Data'!BJ26,'Input Data'!BJ40)</f>
        <v>343.23</v>
      </c>
      <c r="BK54" s="6">
        <f>IF('Input Data'!BK40=0,'Input Data'!BK29+'Input Data'!BK26,'Input Data'!BK40)</f>
        <v>177.46099999999998</v>
      </c>
      <c r="BL54" s="6">
        <f>IF('Input Data'!BL40=0,'Input Data'!BL29+'Input Data'!BL26,'Input Data'!BL40)</f>
        <v>191.152</v>
      </c>
      <c r="BM54" s="6">
        <f>IF('Input Data'!BM40=0,'Input Data'!BM29+'Input Data'!BM26,'Input Data'!BM40)</f>
        <v>121.902</v>
      </c>
      <c r="BN54" s="6">
        <f>IF('Input Data'!BN40=0,'Input Data'!BN29+'Input Data'!BN26,'Input Data'!BN40)</f>
        <v>100.914</v>
      </c>
      <c r="BO54" s="6">
        <f>IF('Input Data'!BQ40=0,'Input Data'!BQ29+'Input Data'!BQ26,'Input Data'!BQ40)</f>
        <v>8872</v>
      </c>
      <c r="BP54" s="6">
        <f>IF('Input Data'!BR40=0,'Input Data'!BR29+'Input Data'!BR26,'Input Data'!BR40)</f>
        <v>11809</v>
      </c>
      <c r="BQ54" s="6">
        <f>IF('Input Data'!BS40=0,'Input Data'!BS29+'Input Data'!BS26,'Input Data'!BS40)</f>
        <v>14573</v>
      </c>
      <c r="BR54" s="6">
        <f>IF('Input Data'!BT40=0,'Input Data'!BT29+'Input Data'!BT26,'Input Data'!BT40)</f>
        <v>18545</v>
      </c>
      <c r="BS54" s="6">
        <f>IF('Input Data'!BU40=0,'Input Data'!BU29+'Input Data'!BU26,'Input Data'!BU40)</f>
        <v>78.08</v>
      </c>
      <c r="BT54" s="6">
        <f>IF('Input Data'!BV40=0,'Input Data'!BV29+'Input Data'!BV26,'Input Data'!BV40)</f>
        <v>1502.98</v>
      </c>
      <c r="BU54" s="6">
        <f>IF('Input Data'!BW40=0,'Input Data'!BW29+'Input Data'!BW26,'Input Data'!BW40)</f>
        <v>1287.3999999999999</v>
      </c>
      <c r="BV54" s="6">
        <f>IF('Input Data'!BX40=0,'Input Data'!BX29+'Input Data'!BX26,'Input Data'!BX40)</f>
        <v>1012.5</v>
      </c>
      <c r="BW54" s="6">
        <f>IF('Input Data'!BY40=0,'Input Data'!BY29+'Input Data'!BY26,'Input Data'!BY40)</f>
        <v>722.6</v>
      </c>
      <c r="BX54" s="6">
        <f>IF('Input Data'!BZ40=0,'Input Data'!BZ29+'Input Data'!BZ26,'Input Data'!BZ40)</f>
        <v>501.7</v>
      </c>
      <c r="BY54" s="6">
        <f>IF('Input Data'!CA40=0,'Input Data'!CA29+'Input Data'!CA26,'Input Data'!CA40)</f>
        <v>26.1</v>
      </c>
      <c r="BZ54" s="6">
        <f>IF('Input Data'!CB40=0,'Input Data'!CB29+'Input Data'!CB26,'Input Data'!CB40)</f>
        <v>10</v>
      </c>
      <c r="CA54" s="6">
        <f>IF('Input Data'!CC40=0,'Input Data'!CC29+'Input Data'!CC26,'Input Data'!CC40)</f>
        <v>1899.9</v>
      </c>
      <c r="CB54" s="6">
        <f>IF('Input Data'!CD40=0,'Input Data'!CD29+'Input Data'!CD26,'Input Data'!CD40)</f>
        <v>1459.6</v>
      </c>
      <c r="CC54" s="6">
        <f>IF('Input Data'!CE40=0,'Input Data'!CE29+'Input Data'!CE26,'Input Data'!CE40)</f>
        <v>2288.8</v>
      </c>
      <c r="CD54" s="6">
        <f>IF('Input Data'!CF40=0,'Input Data'!CF29+'Input Data'!CF26,'Input Data'!CF40)</f>
        <v>796.04</v>
      </c>
      <c r="CE54" s="6">
        <f>IF('Input Data'!CG40=0,'Input Data'!CG29+'Input Data'!CG26,'Input Data'!CG40)</f>
        <v>1032.312</v>
      </c>
      <c r="CF54" s="6">
        <f>IF('Input Data'!CH40=0,'Input Data'!CH29+'Input Data'!CH26,'Input Data'!CH40)</f>
        <v>1072.894</v>
      </c>
      <c r="CG54" s="6">
        <f>IF('Input Data'!CI40=0,'Input Data'!CI29+'Input Data'!CI26,'Input Data'!CI40)</f>
        <v>1448.397</v>
      </c>
      <c r="CH54" s="6">
        <f>IF('Input Data'!CJ40=0,'Input Data'!CJ29+'Input Data'!CJ26,'Input Data'!CJ40)</f>
        <v>1636.045</v>
      </c>
      <c r="CI54" s="6">
        <f>IF('Input Data'!CK40=0,'Input Data'!CK29+'Input Data'!CK26,'Input Data'!CK40)</f>
        <v>1740.58</v>
      </c>
      <c r="CJ54" s="6"/>
      <c r="CK54" s="6"/>
      <c r="CL54" s="6"/>
      <c r="CM54" s="6"/>
      <c r="CN54" s="6"/>
      <c r="CO54" s="6"/>
      <c r="CP54" s="6"/>
      <c r="CQ54" s="6"/>
      <c r="CR54" s="6"/>
      <c r="CS54" s="6"/>
      <c r="CT54" s="6"/>
      <c r="CU54" s="6"/>
      <c r="CV54" s="6"/>
      <c r="CW54" s="6"/>
      <c r="CX54" s="6"/>
      <c r="CY54" s="6"/>
      <c r="CZ54" s="6"/>
      <c r="DA54" s="6"/>
      <c r="DB54" s="6"/>
      <c r="DC54" s="6"/>
      <c r="DD54" s="6"/>
      <c r="DE54" s="6"/>
      <c r="DF54" s="6"/>
      <c r="DG54" s="6"/>
      <c r="DH54" s="6"/>
      <c r="DI54" s="6"/>
      <c r="DJ54" s="6"/>
      <c r="DK54" s="6"/>
      <c r="DL54" s="6"/>
      <c r="DM54" s="6"/>
      <c r="DN54" s="6"/>
      <c r="DO54" s="6"/>
      <c r="DP54" s="6"/>
      <c r="DQ54" s="6"/>
      <c r="DR54" s="6"/>
      <c r="DS54" s="6"/>
      <c r="DT54" s="6"/>
      <c r="DU54" s="6"/>
      <c r="DV54" s="6"/>
      <c r="DW54" s="6"/>
      <c r="DX54" s="6"/>
      <c r="DY54" s="6"/>
      <c r="DZ54" s="6"/>
      <c r="EA54" s="6"/>
      <c r="EB54" s="6"/>
      <c r="EC54" s="6"/>
      <c r="ED54" s="6"/>
      <c r="EE54" s="6"/>
      <c r="EF54" s="6"/>
      <c r="EG54" s="6"/>
      <c r="EH54" s="6"/>
      <c r="EI54" s="6"/>
      <c r="EJ54" s="6"/>
      <c r="EK54" s="6"/>
      <c r="EL54" s="6"/>
      <c r="EM54" s="6"/>
      <c r="EN54" s="6"/>
      <c r="EO54" s="6"/>
      <c r="EP54" s="6"/>
      <c r="EQ54" s="6"/>
      <c r="ER54" s="6"/>
      <c r="ES54" s="6"/>
      <c r="ET54" s="6"/>
      <c r="EU54" s="6"/>
      <c r="EV54" s="6"/>
      <c r="EW54" s="6"/>
      <c r="EX54" s="6"/>
      <c r="EY54" s="6"/>
      <c r="EZ54" s="6"/>
      <c r="FA54" s="6"/>
      <c r="FB54" s="6"/>
      <c r="FC54" s="6"/>
      <c r="FD54" s="6"/>
      <c r="FE54" s="6"/>
      <c r="FF54" s="6"/>
      <c r="FG54" s="6"/>
    </row>
    <row r="55" spans="1:163" ht="12.75" hidden="1">
      <c r="A55" s="23" t="s">
        <v>287</v>
      </c>
      <c r="B55" s="129"/>
      <c r="E55" s="6">
        <f>IF(OR('Input Data'!E32&gt;0,'Input Data'!E32&lt;0),('Input Data'!E31+'Input Data'!E32)/2,0)</f>
        <v>659.4</v>
      </c>
      <c r="F55" s="6">
        <f>IF(OR('Input Data'!F32&gt;0,'Input Data'!F32&lt;0),('Input Data'!F31+'Input Data'!F32)/2,0)</f>
        <v>798.45</v>
      </c>
      <c r="G55" s="6">
        <f>IF(OR('Input Data'!G32&gt;0,'Input Data'!G32&lt;0),('Input Data'!G31+'Input Data'!G32)/2,0)</f>
        <v>1490.47</v>
      </c>
      <c r="H55" s="6">
        <f>IF(OR('Input Data'!H32&gt;0,'Input Data'!H32&lt;0),('Input Data'!H31+'Input Data'!H32)/2,0)</f>
        <v>2262.304</v>
      </c>
      <c r="I55" s="6">
        <f>IF(OR('Input Data'!I32&gt;0,'Input Data'!I32&lt;0),('Input Data'!I31+'Input Data'!I32)/2,0)</f>
        <v>2509.8375</v>
      </c>
      <c r="J55" s="6">
        <f>IF(OR('Input Data'!J32&gt;0,'Input Data'!J32&lt;0),('Input Data'!J31+'Input Data'!J32)/2,0)</f>
        <v>2714.4575</v>
      </c>
      <c r="K55" s="6">
        <f>IF(OR('Input Data'!K32&gt;0,'Input Data'!K32&lt;0),('Input Data'!K31+'Input Data'!K32)/2,0)</f>
        <v>688.035</v>
      </c>
      <c r="L55" s="6">
        <f>IF(OR('Input Data'!L32&gt;0,'Input Data'!L32&lt;0),('Input Data'!L31+'Input Data'!L32)/2,0)</f>
        <v>955.685</v>
      </c>
      <c r="M55" s="6">
        <f>IF(OR('Input Data'!M32&gt;0,'Input Data'!M32&lt;0),('Input Data'!M31+'Input Data'!M32)/2,0)</f>
        <v>1273.1354999999999</v>
      </c>
      <c r="N55" s="6">
        <f>IF(OR('Input Data'!N32&gt;0,'Input Data'!N32&lt;0),('Input Data'!N31+'Input Data'!N32)/2,0)</f>
        <v>1721.3705</v>
      </c>
      <c r="O55" s="6">
        <f>IF(OR('Input Data'!O32&gt;0,'Input Data'!O32&lt;0),('Input Data'!O31+'Input Data'!O32)/2,0)</f>
        <v>2097.291</v>
      </c>
      <c r="P55" s="6">
        <f>IF(OR('Input Data'!P32&gt;0,'Input Data'!P32&lt;0),('Input Data'!P31+'Input Data'!P32)/2,0)</f>
        <v>82.35</v>
      </c>
      <c r="Q55" s="6">
        <f>IF(OR('Input Data'!Q32&gt;0,'Input Data'!Q32&lt;0),('Input Data'!Q31+'Input Data'!Q32)/2,0)</f>
        <v>99.52199999999999</v>
      </c>
      <c r="R55" s="6">
        <f>IF(OR('Input Data'!R32&gt;0,'Input Data'!R32&lt;0),('Input Data'!R31+'Input Data'!R32)/2,0)</f>
        <v>127.56649999999999</v>
      </c>
      <c r="S55" s="6">
        <f>IF(OR('Input Data'!S32&gt;0,'Input Data'!S32&lt;0),('Input Data'!S31+'Input Data'!S32)/2,0)</f>
        <v>165.875</v>
      </c>
      <c r="T55" s="6">
        <f>IF(OR('Input Data'!T32&gt;0,'Input Data'!T32&lt;0),('Input Data'!T31+'Input Data'!T32)/2,0)</f>
        <v>869.585</v>
      </c>
      <c r="U55" s="6">
        <f>IF(OR('Input Data'!U32&gt;0,'Input Data'!U32&lt;0),('Input Data'!U31+'Input Data'!U32)/2,0)</f>
        <v>1044.755</v>
      </c>
      <c r="V55" s="6">
        <f>IF(OR('Input Data'!V32&gt;0,'Input Data'!V32&lt;0),('Input Data'!V31+'Input Data'!V32)/2,0)</f>
        <v>1161.335</v>
      </c>
      <c r="W55" s="6">
        <f>IF(OR('Input Data'!W32&gt;0,'Input Data'!W32&lt;0),('Input Data'!W31+'Input Data'!W32)/2,0)</f>
        <v>1231.3065000000001</v>
      </c>
      <c r="X55" s="6">
        <f>IF(OR('Input Data'!X32&gt;0,'Input Data'!X32&lt;0),('Input Data'!X31+'Input Data'!X32)/2,0)</f>
        <v>1367.172</v>
      </c>
      <c r="Y55" s="6">
        <f>IF(OR('Input Data'!Y32&gt;0,'Input Data'!Y32&lt;0),('Input Data'!Y31+'Input Data'!Y32)/2,0)</f>
        <v>1506.0705</v>
      </c>
      <c r="Z55" s="6">
        <f>IF(OR('Input Data'!Z32&gt;0,'Input Data'!Z32&lt;0),('Input Data'!Z31+'Input Data'!Z32)/2,0)</f>
        <v>707.4549999999999</v>
      </c>
      <c r="AA55" s="6">
        <f>IF(OR('Input Data'!AA32&gt;0,'Input Data'!AA32&lt;0),('Input Data'!AA31+'Input Data'!AA32)/2,0)</f>
        <v>851.3635</v>
      </c>
      <c r="AB55" s="6">
        <f>IF(OR('Input Data'!AB32&gt;0,'Input Data'!AB32&lt;0),('Input Data'!AB31+'Input Data'!AB32)/2,0)</f>
        <v>992.627</v>
      </c>
      <c r="AC55" s="6">
        <f>IF(OR('Input Data'!AC32&gt;0,'Input Data'!AC32&lt;0),('Input Data'!AC31+'Input Data'!AC32)/2,0)</f>
        <v>1151.3004999999998</v>
      </c>
      <c r="AD55" s="6">
        <f>IF(OR('Input Data'!AD32&gt;0,'Input Data'!AD32&lt;0),('Input Data'!AD31+'Input Data'!AD32)/2,0)</f>
        <v>253.25</v>
      </c>
      <c r="AE55" s="6">
        <f>IF(OR('Input Data'!AE32&gt;0,'Input Data'!AE32&lt;0),('Input Data'!AE31+'Input Data'!AE32)/2,0)</f>
        <v>387.1895</v>
      </c>
      <c r="AF55" s="6">
        <f>IF(OR('Input Data'!AF32&gt;0,'Input Data'!AF32&lt;0),('Input Data'!AF31+'Input Data'!AF32)/2,0)</f>
        <v>478.233</v>
      </c>
      <c r="AG55" s="6">
        <f>IF(OR('Input Data'!AG32&gt;0,'Input Data'!AG32&lt;0),('Input Data'!AG31+'Input Data'!AG32)/2,0)</f>
        <v>597.3485000000001</v>
      </c>
      <c r="AH55" s="6">
        <f>IF(OR('Input Data'!AH32&gt;0,'Input Data'!AH32&lt;0),('Input Data'!AH31+'Input Data'!AH32)/2,0)</f>
        <v>320.609</v>
      </c>
      <c r="AI55" s="6">
        <f>IF(OR('Input Data'!AI32&gt;0,'Input Data'!AI32&lt;0),('Input Data'!AI31+'Input Data'!AI32)/2,0)</f>
        <v>392.073</v>
      </c>
      <c r="AJ55" s="6">
        <f>IF(OR('Input Data'!AJ32&gt;0,'Input Data'!AJ32&lt;0),('Input Data'!AJ31+'Input Data'!AJ32)/2,0)</f>
        <v>462.3795</v>
      </c>
      <c r="AK55" s="6">
        <f>IF(OR('Input Data'!AK32&gt;0,'Input Data'!AK32&lt;0),('Input Data'!AK31+'Input Data'!AK32)/2,0)</f>
        <v>538.3105</v>
      </c>
      <c r="AL55" s="6">
        <f>IF(OR('Input Data'!AL32&gt;0,'Input Data'!AL32&lt;0),('Input Data'!AL31+'Input Data'!AL32)/2,0)</f>
        <v>630.5595000000001</v>
      </c>
      <c r="AM55" s="6">
        <f>IF(OR('Input Data'!AM32&gt;0,'Input Data'!AM32&lt;0),('Input Data'!AM31+'Input Data'!AM32)/2,0)</f>
        <v>120.632</v>
      </c>
      <c r="AN55" s="6">
        <f>IF(OR('Input Data'!AN32&gt;0,'Input Data'!AN32&lt;0),('Input Data'!AN31+'Input Data'!AN32)/2,0)</f>
        <v>157.613</v>
      </c>
      <c r="AO55" s="6">
        <f>IF(OR('Input Data'!AO32&gt;0,'Input Data'!AO32&lt;0),('Input Data'!AO31+'Input Data'!AO32)/2,0)</f>
        <v>194.59750000000003</v>
      </c>
      <c r="AP55" s="6">
        <f>IF(OR('Input Data'!AP32&gt;0,'Input Data'!AP32&lt;0),('Input Data'!AP31+'Input Data'!AP32)/2,0)</f>
        <v>188.3875</v>
      </c>
      <c r="AQ55" s="6">
        <f>IF(OR('Input Data'!AQ32&gt;0,'Input Data'!AQ32&lt;0),('Input Data'!AQ31+'Input Data'!AQ32)/2,0)</f>
        <v>216.327</v>
      </c>
      <c r="AR55" s="6">
        <f>IF(OR('Input Data'!AR32&gt;0,'Input Data'!AR32&lt;0),('Input Data'!AR31+'Input Data'!AR32)/2,0)</f>
        <v>2013.754</v>
      </c>
      <c r="AS55" s="6">
        <f>IF(OR('Input Data'!AS32&gt;0,'Input Data'!AS32&lt;0),('Input Data'!AS31+'Input Data'!AS32)/2,0)</f>
        <v>2382.115</v>
      </c>
      <c r="AT55" s="6">
        <f>IF(OR('Input Data'!AT32&gt;0,'Input Data'!AT32&lt;0),('Input Data'!AT31+'Input Data'!AT32)/2,0)</f>
        <v>359.57500000000005</v>
      </c>
      <c r="AU55" s="6">
        <f>IF(OR('Input Data'!AU32&gt;0,'Input Data'!AU32&lt;0),('Input Data'!AU31+'Input Data'!AU32)/2,0)</f>
        <v>440.55</v>
      </c>
      <c r="AV55" s="6">
        <f>IF(OR('Input Data'!AV32&gt;0,'Input Data'!AV32&lt;0),('Input Data'!AV31+'Input Data'!AV32)/2,0)</f>
        <v>526.3204455</v>
      </c>
      <c r="AW55" s="6">
        <f>IF(OR('Input Data'!AW32&gt;0,'Input Data'!AW32&lt;0),('Input Data'!AW31+'Input Data'!AW32)/2,0)</f>
        <v>633.6418464999999</v>
      </c>
      <c r="AX55" s="6">
        <f>IF(OR('Input Data'!AX32&gt;0,'Input Data'!AX32&lt;0),('Input Data'!AX31+'Input Data'!AX32)/2,0)</f>
        <v>738.4616515</v>
      </c>
      <c r="AY55" s="6">
        <f>IF(OR('Input Data'!AY32&gt;0,'Input Data'!AY32&lt;0),('Input Data'!AY31+'Input Data'!AY32)/2,0)</f>
        <v>13672.5</v>
      </c>
      <c r="AZ55" s="6">
        <f>IF(OR('Input Data'!AZ32&gt;0,'Input Data'!AZ32&lt;0),('Input Data'!AZ31+'Input Data'!AZ32)/2,0)</f>
        <v>16543</v>
      </c>
      <c r="BA55" s="6">
        <f>IF(OR('Input Data'!BA32&gt;0,'Input Data'!BA32&lt;0),('Input Data'!BA31+'Input Data'!BA32)/2,0)</f>
        <v>18942</v>
      </c>
      <c r="BB55" s="6">
        <f>IF(OR('Input Data'!BB32&gt;0,'Input Data'!BB32&lt;0),('Input Data'!BB31+'Input Data'!BB32)/2,0)</f>
        <v>21104.5</v>
      </c>
      <c r="BC55" s="6">
        <f>IF(OR('Input Data'!BC32&gt;0,'Input Data'!BC32&lt;0),('Input Data'!BC31+'Input Data'!BC32)/2,0)</f>
        <v>23282.5</v>
      </c>
      <c r="BD55" s="6">
        <f>IF(OR('Input Data'!BD32&gt;0,'Input Data'!BD32&lt;0),('Input Data'!BD31+'Input Data'!BD32)/2,0)</f>
        <v>183.6765</v>
      </c>
      <c r="BE55" s="6">
        <f>IF(OR('Input Data'!BE32&gt;0,'Input Data'!BE32&lt;0),('Input Data'!BE31+'Input Data'!BE32)/2,0)</f>
        <v>219.79000000000002</v>
      </c>
      <c r="BF55" s="6">
        <f>IF(OR('Input Data'!BF32&gt;0,'Input Data'!BF32&lt;0),('Input Data'!BF31+'Input Data'!BF32)/2,0)</f>
        <v>265.47</v>
      </c>
      <c r="BG55" s="6">
        <f>IF(OR('Input Data'!BG32&gt;0,'Input Data'!BG32&lt;0),('Input Data'!BG31+'Input Data'!BG32)/2,0)</f>
        <v>661.704</v>
      </c>
      <c r="BH55" s="6">
        <f>IF(OR('Input Data'!BH32&gt;0,'Input Data'!BH32&lt;0),('Input Data'!BH31+'Input Data'!BH32)/2,0)</f>
        <v>797.624</v>
      </c>
      <c r="BI55" s="6">
        <f>IF(OR('Input Data'!BI32&gt;0,'Input Data'!BI32&lt;0),('Input Data'!BI31+'Input Data'!BI32)/2,0)</f>
        <v>852.2684999999999</v>
      </c>
      <c r="BJ55" s="6">
        <f>IF(OR('Input Data'!BJ32&gt;0,'Input Data'!BJ32&lt;0),('Input Data'!BJ31+'Input Data'!BJ32)/2,0)</f>
        <v>1007.2735</v>
      </c>
      <c r="BK55" s="6">
        <f>IF(OR('Input Data'!BK32&gt;0,'Input Data'!BK32&lt;0),('Input Data'!BK31+'Input Data'!BK32)/2,0)</f>
        <v>510.011</v>
      </c>
      <c r="BL55" s="6">
        <f>IF(OR('Input Data'!BL32&gt;0,'Input Data'!BL32&lt;0),('Input Data'!BL31+'Input Data'!BL32)/2,0)</f>
        <v>603.4075</v>
      </c>
      <c r="BM55" s="6">
        <f>IF(OR('Input Data'!BM32&gt;0,'Input Data'!BM32&lt;0),('Input Data'!BM31+'Input Data'!BM32)/2,0)</f>
        <v>717.4045</v>
      </c>
      <c r="BN55" s="6">
        <f>IF(OR('Input Data'!BN32&gt;0,'Input Data'!BN32&lt;0),('Input Data'!BN31+'Input Data'!BN32)/2,0)</f>
        <v>866.0509999999999</v>
      </c>
      <c r="BO55" s="6">
        <f>IF(OR('Input Data'!BQ32&gt;0,'Input Data'!BQ32&lt;0),('Input Data'!BQ31+'Input Data'!BQ32)/2,0)</f>
        <v>17184.5</v>
      </c>
      <c r="BP55" s="6">
        <f>IF(OR('Input Data'!BR32&gt;0,'Input Data'!BR32&lt;0),('Input Data'!BR31+'Input Data'!BR32)/2,0)</f>
        <v>19121.5</v>
      </c>
      <c r="BQ55" s="6">
        <f>IF(OR('Input Data'!BS32&gt;0,'Input Data'!BS32&lt;0),('Input Data'!BS31+'Input Data'!BS32)/2,0)</f>
        <v>42663.5</v>
      </c>
      <c r="BR55" s="6">
        <f>IF(OR('Input Data'!BT32&gt;0,'Input Data'!BT32&lt;0),('Input Data'!BT31+'Input Data'!BT32)/2,0)</f>
        <v>66827.5</v>
      </c>
      <c r="BS55" s="6">
        <f>IF(OR('Input Data'!BU32&gt;0,'Input Data'!BU32&lt;0),('Input Data'!BU31+'Input Data'!BU32)/2,0)</f>
        <v>571.5699999999999</v>
      </c>
      <c r="BT55" s="6">
        <f>IF(OR('Input Data'!BV32&gt;0,'Input Data'!BV32&lt;0),('Input Data'!BV31+'Input Data'!BV32)/2,0)</f>
        <v>632.4300000000001</v>
      </c>
      <c r="BU55" s="6">
        <f>IF(OR('Input Data'!BW32&gt;0,'Input Data'!BW32&lt;0),('Input Data'!BW31+'Input Data'!BW32)/2,0)</f>
        <v>672.05</v>
      </c>
      <c r="BV55" s="6">
        <f>IF(OR('Input Data'!BX32&gt;0,'Input Data'!BX32&lt;0),('Input Data'!BX31+'Input Data'!BX32)/2,0)</f>
        <v>763.2</v>
      </c>
      <c r="BW55" s="6">
        <f>IF(OR('Input Data'!BY32&gt;0,'Input Data'!BY32&lt;0),('Input Data'!BY31+'Input Data'!BY32)/2,0)</f>
        <v>955.55</v>
      </c>
      <c r="BX55" s="6">
        <f>IF(OR('Input Data'!BZ32&gt;0,'Input Data'!BZ32&lt;0),('Input Data'!BZ31+'Input Data'!BZ32)/2,0)</f>
        <v>1277.2</v>
      </c>
      <c r="BY55" s="6">
        <f>IF(OR('Input Data'!CA32&gt;0,'Input Data'!CA32&lt;0),('Input Data'!CA31+'Input Data'!CA32)/2,0)</f>
        <v>1826.5</v>
      </c>
      <c r="BZ55" s="6">
        <f>IF(OR('Input Data'!CB32&gt;0,'Input Data'!CB32&lt;0),('Input Data'!CB31+'Input Data'!CB32)/2,0)</f>
        <v>2453.4</v>
      </c>
      <c r="CA55" s="6">
        <f>IF(OR('Input Data'!CC32&gt;0,'Input Data'!CC32&lt;0),('Input Data'!CC31+'Input Data'!CC32)/2,0)</f>
        <v>1605.0500000000002</v>
      </c>
      <c r="CB55" s="6">
        <f>IF(OR('Input Data'!CD32&gt;0,'Input Data'!CD32&lt;0),('Input Data'!CD31+'Input Data'!CD32)/2,0)</f>
        <v>2559.4</v>
      </c>
      <c r="CC55" s="6">
        <f>IF(OR('Input Data'!CE32&gt;0,'Input Data'!CE32&lt;0),('Input Data'!CE31+'Input Data'!CE32)/2,0)</f>
        <v>4339.15</v>
      </c>
      <c r="CD55" s="6">
        <f>IF(OR('Input Data'!CF32&gt;0,'Input Data'!CF32&lt;0),('Input Data'!CF31+'Input Data'!CF32)/2,0)</f>
        <v>680.74</v>
      </c>
      <c r="CE55" s="6">
        <f>IF(OR('Input Data'!CG32&gt;0,'Input Data'!CG32&lt;0),('Input Data'!CG31+'Input Data'!CG32)/2,0)</f>
        <v>828.865</v>
      </c>
      <c r="CF55" s="6">
        <f>IF(OR('Input Data'!CH32&gt;0,'Input Data'!CH32&lt;0),('Input Data'!CH31+'Input Data'!CH32)/2,0)</f>
        <v>1021.046</v>
      </c>
      <c r="CG55" s="6">
        <f>IF(OR('Input Data'!CI32&gt;0,'Input Data'!CI32&lt;0),('Input Data'!CI31+'Input Data'!CI32)/2,0)</f>
        <v>1303.0684999999999</v>
      </c>
      <c r="CH55" s="6">
        <f>IF(OR('Input Data'!CJ32&gt;0,'Input Data'!CJ32&lt;0),('Input Data'!CJ31+'Input Data'!CJ32)/2,0)</f>
        <v>1698.3075</v>
      </c>
      <c r="CI55" s="6">
        <f>IF(OR('Input Data'!CK32&gt;0,'Input Data'!CK32&lt;0),('Input Data'!CK31+'Input Data'!CK32)/2,0)</f>
        <v>2341.779</v>
      </c>
      <c r="CJ55" s="6"/>
      <c r="CK55" s="6"/>
      <c r="CL55" s="6"/>
      <c r="CM55" s="6"/>
      <c r="CN55" s="6"/>
      <c r="CO55" s="6"/>
      <c r="CP55" s="6"/>
      <c r="CQ55" s="6"/>
      <c r="CR55" s="6"/>
      <c r="CS55" s="6"/>
      <c r="CT55" s="6"/>
      <c r="CU55" s="6"/>
      <c r="CV55" s="6"/>
      <c r="CW55" s="6"/>
      <c r="CX55" s="6"/>
      <c r="CY55" s="6"/>
      <c r="CZ55" s="6"/>
      <c r="DA55" s="6"/>
      <c r="DB55" s="6"/>
      <c r="DC55" s="6"/>
      <c r="DD55" s="6"/>
      <c r="DE55" s="6"/>
      <c r="DF55" s="6"/>
      <c r="DG55" s="6"/>
      <c r="DH55" s="6"/>
      <c r="DI55" s="6"/>
      <c r="DJ55" s="6"/>
      <c r="DK55" s="6"/>
      <c r="DL55" s="6"/>
      <c r="DM55" s="6"/>
      <c r="DN55" s="6"/>
      <c r="DO55" s="6"/>
      <c r="DP55" s="6"/>
      <c r="DQ55" s="6"/>
      <c r="DR55" s="6"/>
      <c r="DS55" s="6"/>
      <c r="DT55" s="6"/>
      <c r="DU55" s="6"/>
      <c r="DV55" s="6"/>
      <c r="DW55" s="6"/>
      <c r="DX55" s="6"/>
      <c r="DY55" s="6"/>
      <c r="DZ55" s="6"/>
      <c r="EA55" s="6"/>
      <c r="EB55" s="6"/>
      <c r="EC55" s="6"/>
      <c r="ED55" s="6"/>
      <c r="EE55" s="6"/>
      <c r="EF55" s="6"/>
      <c r="EG55" s="6"/>
      <c r="EH55" s="6"/>
      <c r="EI55" s="6"/>
      <c r="EJ55" s="6"/>
      <c r="EK55" s="6"/>
      <c r="EL55" s="6"/>
      <c r="EM55" s="6"/>
      <c r="EN55" s="6"/>
      <c r="EO55" s="6"/>
      <c r="EP55" s="6"/>
      <c r="EQ55" s="6"/>
      <c r="ER55" s="6"/>
      <c r="ES55" s="6"/>
      <c r="ET55" s="6"/>
      <c r="EU55" s="6"/>
      <c r="EV55" s="6"/>
      <c r="EW55" s="6"/>
      <c r="EX55" s="6"/>
      <c r="EY55" s="6"/>
      <c r="EZ55" s="6"/>
      <c r="FA55" s="6"/>
      <c r="FB55" s="6"/>
      <c r="FC55" s="6"/>
      <c r="FD55" s="6"/>
      <c r="FE55" s="6"/>
      <c r="FF55" s="6"/>
      <c r="FG55" s="6"/>
    </row>
    <row r="56" spans="1:163" ht="12.75" hidden="1">
      <c r="A56" s="23" t="s">
        <v>209</v>
      </c>
      <c r="B56" s="129"/>
      <c r="E56" s="6">
        <f>IF(AND('Input Data'!E24&gt;0,'Input Data'!E25&gt;0),('Input Data'!E24+'Input Data'!E25)/2,0)</f>
        <v>1440.025</v>
      </c>
      <c r="F56" s="6">
        <f>IF(AND('Input Data'!F24&gt;0,'Input Data'!F25&gt;0),('Input Data'!F24+'Input Data'!F25)/2,0)</f>
        <v>1774.0700000000002</v>
      </c>
      <c r="G56" s="6">
        <f>IF(AND('Input Data'!G24&gt;0,'Input Data'!G25&gt;0),('Input Data'!G24+'Input Data'!G25)/2,0)</f>
        <v>2647.63</v>
      </c>
      <c r="H56" s="6">
        <f>IF(AND('Input Data'!H24&gt;0,'Input Data'!H25&gt;0),('Input Data'!H24+'Input Data'!H25)/2,0)</f>
        <v>3551.136</v>
      </c>
      <c r="I56" s="6">
        <f>IF(AND('Input Data'!I24&gt;0,'Input Data'!I25&gt;0),('Input Data'!I24+'Input Data'!I25)/2,0)</f>
        <v>3802.9735</v>
      </c>
      <c r="J56" s="6">
        <f>IF(AND('Input Data'!J24&gt;0,'Input Data'!J25&gt;0),('Input Data'!J24+'Input Data'!J25)/2,0)</f>
        <v>4379.04</v>
      </c>
      <c r="K56" s="6">
        <f>IF(AND('Input Data'!K24&gt;0,'Input Data'!K25&gt;0),('Input Data'!K24+'Input Data'!K25)/2,0)</f>
        <v>1030.7649999999999</v>
      </c>
      <c r="L56" s="6">
        <f>IF(AND('Input Data'!L24&gt;0,'Input Data'!L25&gt;0),('Input Data'!L24+'Input Data'!L25)/2,0)</f>
        <v>1421.6225</v>
      </c>
      <c r="M56" s="6">
        <f>IF(AND('Input Data'!M24&gt;0,'Input Data'!M25&gt;0),('Input Data'!M24+'Input Data'!M25)/2,0)</f>
        <v>1918.1795000000002</v>
      </c>
      <c r="N56" s="6">
        <f>IF(AND('Input Data'!N24&gt;0,'Input Data'!N25&gt;0),('Input Data'!N24+'Input Data'!N25)/2,0)</f>
        <v>2526.9325</v>
      </c>
      <c r="O56" s="6">
        <f>IF(AND('Input Data'!O24&gt;0,'Input Data'!O25&gt;0),('Input Data'!O24+'Input Data'!O25)/2,0)</f>
        <v>3032.501</v>
      </c>
      <c r="P56" s="6">
        <f>IF(AND('Input Data'!P24&gt;0,'Input Data'!P25&gt;0),('Input Data'!P24+'Input Data'!P25)/2,0)</f>
        <v>148.9565</v>
      </c>
      <c r="Q56" s="6">
        <f>IF(AND('Input Data'!Q24&gt;0,'Input Data'!Q25&gt;0),('Input Data'!Q24+'Input Data'!Q25)/2,0)</f>
        <v>181.154</v>
      </c>
      <c r="R56" s="6">
        <f>IF(AND('Input Data'!R24&gt;0,'Input Data'!R25&gt;0),('Input Data'!R24+'Input Data'!R25)/2,0)</f>
        <v>224.1775</v>
      </c>
      <c r="S56" s="6">
        <f>IF(AND('Input Data'!S24&gt;0,'Input Data'!S25&gt;0),('Input Data'!S24+'Input Data'!S25)/2,0)</f>
        <v>271.83500000000004</v>
      </c>
      <c r="T56" s="6">
        <f>IF(AND('Input Data'!T24&gt;0,'Input Data'!T25&gt;0),('Input Data'!T24+'Input Data'!T25)/2,0)</f>
        <v>1164.694</v>
      </c>
      <c r="U56" s="6">
        <f>IF(AND('Input Data'!U24&gt;0,'Input Data'!U25&gt;0),('Input Data'!U24+'Input Data'!U25)/2,0)</f>
        <v>1353.879</v>
      </c>
      <c r="V56" s="6">
        <f>IF(AND('Input Data'!V24&gt;0,'Input Data'!V25&gt;0),('Input Data'!V24+'Input Data'!V25)/2,0)</f>
        <v>1505.5149999999999</v>
      </c>
      <c r="W56" s="6">
        <f>IF(AND('Input Data'!W24&gt;0,'Input Data'!W25&gt;0),('Input Data'!W24+'Input Data'!W25)/2,0)</f>
        <v>1596.946</v>
      </c>
      <c r="X56" s="6">
        <f>IF(AND('Input Data'!X24&gt;0,'Input Data'!X25&gt;0),('Input Data'!X24+'Input Data'!X25)/2,0)</f>
        <v>1727.537</v>
      </c>
      <c r="Y56" s="6">
        <f>IF(AND('Input Data'!Y24&gt;0,'Input Data'!Y25&gt;0),('Input Data'!Y24+'Input Data'!Y25)/2,0)</f>
        <v>1939.741</v>
      </c>
      <c r="Z56" s="6">
        <f>IF(AND('Input Data'!Z24&gt;0,'Input Data'!Z25&gt;0),('Input Data'!Z24+'Input Data'!Z25)/2,0)</f>
        <v>842.733</v>
      </c>
      <c r="AA56" s="6">
        <f>IF(AND('Input Data'!AA24&gt;0,'Input Data'!AA25&gt;0),('Input Data'!AA24+'Input Data'!AA25)/2,0)</f>
        <v>1016.3465</v>
      </c>
      <c r="AB56" s="6">
        <f>IF(AND('Input Data'!AB24&gt;0,'Input Data'!AB25&gt;0),('Input Data'!AB24+'Input Data'!AB25)/2,0)</f>
        <v>1203.6480000000001</v>
      </c>
      <c r="AC56" s="6">
        <f>IF(AND('Input Data'!AC24&gt;0,'Input Data'!AC25&gt;0),('Input Data'!AC24+'Input Data'!AC25)/2,0)</f>
        <v>1416.2835</v>
      </c>
      <c r="AD56" s="6">
        <f>IF(AND('Input Data'!AD24&gt;0,'Input Data'!AD25&gt;0),('Input Data'!AD24+'Input Data'!AD25)/2,0)</f>
        <v>390.1</v>
      </c>
      <c r="AE56" s="6">
        <f>IF(AND('Input Data'!AE24&gt;0,'Input Data'!AE25&gt;0),('Input Data'!AE24+'Input Data'!AE25)/2,0)</f>
        <v>535.1475</v>
      </c>
      <c r="AF56" s="6">
        <f>IF(AND('Input Data'!AF24&gt;0,'Input Data'!AF25&gt;0),('Input Data'!AF24+'Input Data'!AF25)/2,0)</f>
        <v>702.797</v>
      </c>
      <c r="AG56" s="6">
        <f>IF(AND('Input Data'!AG24&gt;0,'Input Data'!AG25&gt;0),('Input Data'!AG24+'Input Data'!AG25)/2,0)</f>
        <v>892.013</v>
      </c>
      <c r="AH56" s="6">
        <f>IF(AND('Input Data'!AH24&gt;0,'Input Data'!AH25&gt;0),('Input Data'!AH24+'Input Data'!AH25)/2,0)</f>
        <v>360.5425</v>
      </c>
      <c r="AI56" s="6">
        <f>IF(AND('Input Data'!AI24&gt;0,'Input Data'!AI25&gt;0),('Input Data'!AI24+'Input Data'!AI25)/2,0)</f>
        <v>438.85400000000004</v>
      </c>
      <c r="AJ56" s="6">
        <f>IF(AND('Input Data'!AJ24&gt;0,'Input Data'!AJ25&gt;0),('Input Data'!AJ24+'Input Data'!AJ25)/2,0)</f>
        <v>517.126</v>
      </c>
      <c r="AK56" s="6">
        <f>IF(AND('Input Data'!AK24&gt;0,'Input Data'!AK25&gt;0),('Input Data'!AK24+'Input Data'!AK25)/2,0)</f>
        <v>605.2755</v>
      </c>
      <c r="AL56" s="6">
        <f>IF(AND('Input Data'!AL24&gt;0,'Input Data'!AL25&gt;0),('Input Data'!AL24+'Input Data'!AL25)/2,0)</f>
        <v>710.8885</v>
      </c>
      <c r="AM56" s="6">
        <f>IF(AND('Input Data'!AM24&gt;0,'Input Data'!AM25&gt;0),('Input Data'!AM24+'Input Data'!AM25)/2,0)</f>
        <v>154.0595</v>
      </c>
      <c r="AN56" s="6">
        <f>IF(AND('Input Data'!AN24&gt;0,'Input Data'!AN25&gt;0),('Input Data'!AN24+'Input Data'!AN25)/2,0)</f>
        <v>194.3565</v>
      </c>
      <c r="AO56" s="6">
        <f>IF(AND('Input Data'!AO24&gt;0,'Input Data'!AO25&gt;0),('Input Data'!AO24+'Input Data'!AO25)/2,0)</f>
        <v>236.161</v>
      </c>
      <c r="AP56" s="6">
        <f>IF(AND('Input Data'!AP24&gt;0,'Input Data'!AP25&gt;0),('Input Data'!AP24+'Input Data'!AP25)/2,0)</f>
        <v>243.043</v>
      </c>
      <c r="AQ56" s="6">
        <f>IF(AND('Input Data'!AQ24&gt;0,'Input Data'!AQ25&gt;0),('Input Data'!AQ24+'Input Data'!AQ25)/2,0)</f>
        <v>288.728</v>
      </c>
      <c r="AR56" s="6">
        <f>IF(AND('Input Data'!AR24&gt;0,'Input Data'!AR25&gt;0),('Input Data'!AR24+'Input Data'!AR25)/2,0)</f>
        <v>6826.4375</v>
      </c>
      <c r="AS56" s="6">
        <f>IF(AND('Input Data'!AS24&gt;0,'Input Data'!AS25&gt;0),('Input Data'!AS24+'Input Data'!AS25)/2,0)</f>
        <v>7798.762000000001</v>
      </c>
      <c r="AT56" s="6">
        <f>IF(AND('Input Data'!AT24&gt;0,'Input Data'!AT25&gt;0),('Input Data'!AT24+'Input Data'!AT25)/2,0)</f>
        <v>382.91499999999996</v>
      </c>
      <c r="AU56" s="6">
        <f>IF(AND('Input Data'!AU24&gt;0,'Input Data'!AU25&gt;0),('Input Data'!AU24+'Input Data'!AU25)/2,0)</f>
        <v>0</v>
      </c>
      <c r="AV56" s="6">
        <f>IF(AND('Input Data'!AV24&gt;0,'Input Data'!AV25&gt;0),('Input Data'!AV24+'Input Data'!AV25)/2,0)</f>
        <v>557.9977325</v>
      </c>
      <c r="AW56" s="6">
        <f>IF(AND('Input Data'!AW24&gt;0,'Input Data'!AW25&gt;0),('Input Data'!AW24+'Input Data'!AW25)/2,0)</f>
        <v>685.8512165</v>
      </c>
      <c r="AX56" s="6">
        <f>IF(AND('Input Data'!AX24&gt;0,'Input Data'!AX25&gt;0),('Input Data'!AX24+'Input Data'!AX25)/2,0)</f>
        <v>809.6945969999999</v>
      </c>
      <c r="AY56" s="6">
        <f>IF(AND('Input Data'!AY24&gt;0,'Input Data'!AY25&gt;0),('Input Data'!AY24+'Input Data'!AY25)/2,0)</f>
        <v>19233</v>
      </c>
      <c r="AZ56" s="6">
        <f>IF(AND('Input Data'!AZ24&gt;0,'Input Data'!AZ25&gt;0),('Input Data'!AZ24+'Input Data'!AZ25)/2,0)</f>
        <v>23889.5</v>
      </c>
      <c r="BA56" s="6">
        <f>IF(AND('Input Data'!BA24&gt;0,'Input Data'!BA25&gt;0),('Input Data'!BA24+'Input Data'!BA25)/2,0)</f>
        <v>28202.5</v>
      </c>
      <c r="BB56" s="6">
        <f>IF(AND('Input Data'!BB24&gt;0,'Input Data'!BB25&gt;0),('Input Data'!BB24+'Input Data'!BB25)/2,0)</f>
        <v>32224</v>
      </c>
      <c r="BC56" s="6">
        <f>IF(AND('Input Data'!BC24&gt;0,'Input Data'!BC25&gt;0),('Input Data'!BC24+'Input Data'!BC25)/2,0)</f>
        <v>36672</v>
      </c>
      <c r="BD56" s="6">
        <f>IF(AND('Input Data'!BD24&gt;0,'Input Data'!BD25&gt;0),('Input Data'!BD24+'Input Data'!BD25)/2,0)</f>
        <v>262.36699999999996</v>
      </c>
      <c r="BE56" s="6">
        <f>IF(AND('Input Data'!BE24&gt;0,'Input Data'!BE25&gt;0),('Input Data'!BE24+'Input Data'!BE25)/2,0)</f>
        <v>303.03499999999997</v>
      </c>
      <c r="BF56" s="6">
        <f>IF(AND('Input Data'!BF24&gt;0,'Input Data'!BF25&gt;0),('Input Data'!BF24+'Input Data'!BF25)/2,0)</f>
        <v>362.04650000000004</v>
      </c>
      <c r="BG56" s="6">
        <f>IF(AND('Input Data'!BG24&gt;0,'Input Data'!BG25&gt;0),('Input Data'!BG24+'Input Data'!BG25)/2,0)</f>
        <v>974.3295</v>
      </c>
      <c r="BH56" s="6">
        <f>IF(AND('Input Data'!BH24&gt;0,'Input Data'!BH25&gt;0),('Input Data'!BH24+'Input Data'!BH25)/2,0)</f>
        <v>1134.8325</v>
      </c>
      <c r="BI56" s="6">
        <f>IF(AND('Input Data'!BI24&gt;0,'Input Data'!BI25&gt;0),('Input Data'!BI24+'Input Data'!BI25)/2,0)</f>
        <v>1315.1305000000002</v>
      </c>
      <c r="BJ56" s="6">
        <f>IF(AND('Input Data'!BJ24&gt;0,'Input Data'!BJ25&gt;0),('Input Data'!BJ24+'Input Data'!BJ25)/2,0)</f>
        <v>1576.362</v>
      </c>
      <c r="BK56" s="6">
        <f>IF(AND('Input Data'!BK24&gt;0,'Input Data'!BK25&gt;0),('Input Data'!BK24+'Input Data'!BK25)/2,0)</f>
        <v>786.427</v>
      </c>
      <c r="BL56" s="6">
        <f>IF(AND('Input Data'!BL24&gt;0,'Input Data'!BL25&gt;0),('Input Data'!BL24+'Input Data'!BL25)/2,0)</f>
        <v>933.139</v>
      </c>
      <c r="BM56" s="6">
        <f>IF(AND('Input Data'!BM24&gt;0,'Input Data'!BM25&gt;0),('Input Data'!BM24+'Input Data'!BM25)/2,0)</f>
        <v>1083.2259999999999</v>
      </c>
      <c r="BN56" s="6">
        <f>IF(AND('Input Data'!BN24&gt;0,'Input Data'!BN25&gt;0),('Input Data'!BN24+'Input Data'!BN25)/2,0)</f>
        <v>1294.695</v>
      </c>
      <c r="BO56" s="6">
        <f>IF(AND('Input Data'!BQ24&gt;0,'Input Data'!BQ25&gt;0),('Input Data'!BQ24+'Input Data'!BQ25)/2,0)</f>
        <v>36331.5</v>
      </c>
      <c r="BP56" s="6">
        <f>IF(AND('Input Data'!BR24&gt;0,'Input Data'!BR25&gt;0),('Input Data'!BR24+'Input Data'!BR25)/2,0)</f>
        <v>42754.5</v>
      </c>
      <c r="BQ56" s="6">
        <f>IF(AND('Input Data'!BS24&gt;0,'Input Data'!BS25&gt;0),('Input Data'!BS24+'Input Data'!BS25)/2,0)</f>
        <v>81565.5</v>
      </c>
      <c r="BR56" s="6">
        <f>IF(AND('Input Data'!BT24&gt;0,'Input Data'!BT25&gt;0),('Input Data'!BT24+'Input Data'!BT25)/2,0)</f>
        <v>120229.5</v>
      </c>
      <c r="BS56" s="6">
        <f>IF(AND('Input Data'!BU24&gt;0,'Input Data'!BU25&gt;0),('Input Data'!BU24+'Input Data'!BU25)/2,0)</f>
        <v>989.4905</v>
      </c>
      <c r="BT56" s="6">
        <f>IF(AND('Input Data'!BV24&gt;0,'Input Data'!BV25&gt;0),('Input Data'!BV24+'Input Data'!BV25)/2,0)</f>
        <v>1935.4625</v>
      </c>
      <c r="BU56" s="6">
        <f>IF(AND('Input Data'!BW24&gt;0,'Input Data'!BW25&gt;0),('Input Data'!BW24+'Input Data'!BW25)/2,0)</f>
        <v>2733.175</v>
      </c>
      <c r="BV56" s="6">
        <f>IF(AND('Input Data'!BX24&gt;0,'Input Data'!BX25&gt;0),('Input Data'!BX24+'Input Data'!BX25)/2,0)</f>
        <v>2505.65</v>
      </c>
      <c r="BW56" s="6">
        <f>IF(AND('Input Data'!BY24&gt;0,'Input Data'!BY25&gt;0),('Input Data'!BY24+'Input Data'!BY25)/2,0)</f>
        <v>2427.2</v>
      </c>
      <c r="BX56" s="6">
        <f>IF(AND('Input Data'!BZ24&gt;0,'Input Data'!BZ25&gt;0),('Input Data'!BZ24+'Input Data'!BZ25)/2,0)</f>
        <v>2619.55</v>
      </c>
      <c r="BY56" s="6">
        <f>IF(AND('Input Data'!CA24&gt;0,'Input Data'!CA25&gt;0),('Input Data'!CA24+'Input Data'!CA25)/2,0)</f>
        <v>2987.3</v>
      </c>
      <c r="BZ56" s="6">
        <f>IF(AND('Input Data'!CB24&gt;0,'Input Data'!CB25&gt;0),('Input Data'!CB24+'Input Data'!CB25)/2,0)</f>
        <v>3621.45</v>
      </c>
      <c r="CA56" s="6">
        <f>IF(AND('Input Data'!CC24&gt;0,'Input Data'!CC25&gt;0),('Input Data'!CC24+'Input Data'!CC25)/2,0)</f>
        <v>4043.5</v>
      </c>
      <c r="CB56" s="6">
        <f>IF(AND('Input Data'!CD24&gt;0,'Input Data'!CD25&gt;0),('Input Data'!CD24+'Input Data'!CD25)/2,0)</f>
        <v>5271.35</v>
      </c>
      <c r="CC56" s="6">
        <f>IF(AND('Input Data'!CE24&gt;0,'Input Data'!CE25&gt;0),('Input Data'!CE24+'Input Data'!CE25)/2,0)</f>
        <v>7773.95</v>
      </c>
      <c r="CD56" s="6">
        <f>IF(AND('Input Data'!CF24&gt;0,'Input Data'!CF25&gt;0),('Input Data'!CF24+'Input Data'!CF25)/2,0)</f>
        <v>1849.156</v>
      </c>
      <c r="CE56" s="6">
        <f>IF(AND('Input Data'!CG24&gt;0,'Input Data'!CG25&gt;0),('Input Data'!CG24+'Input Data'!CG25)/2,0)</f>
        <v>2281.227</v>
      </c>
      <c r="CF56" s="6">
        <f>IF(AND('Input Data'!CH24&gt;0,'Input Data'!CH25&gt;0),('Input Data'!CH24+'Input Data'!CH25)/2,0)</f>
        <v>2713.7825</v>
      </c>
      <c r="CG56" s="6">
        <f>IF(AND('Input Data'!CI24&gt;0,'Input Data'!CI25&gt;0),('Input Data'!CI24+'Input Data'!CI25)/2,0)</f>
        <v>3341.3779999999997</v>
      </c>
      <c r="CH56" s="6">
        <f>IF(AND('Input Data'!CJ24&gt;0,'Input Data'!CJ25&gt;0),('Input Data'!CJ24+'Input Data'!CJ25)/2,0)</f>
        <v>4346.4845000000005</v>
      </c>
      <c r="CI56" s="6">
        <f>IF(AND('Input Data'!CK24&gt;0,'Input Data'!CK25&gt;0),('Input Data'!CK24+'Input Data'!CK25)/2,0)</f>
        <v>5624.709000000001</v>
      </c>
      <c r="CJ56" s="6"/>
      <c r="CK56" s="6"/>
      <c r="CL56" s="6"/>
      <c r="CM56" s="6"/>
      <c r="CN56" s="6"/>
      <c r="CO56" s="6"/>
      <c r="CP56" s="6"/>
      <c r="CQ56" s="6"/>
      <c r="CR56" s="6"/>
      <c r="CS56" s="6"/>
      <c r="CT56" s="6"/>
      <c r="CU56" s="6"/>
      <c r="CV56" s="6"/>
      <c r="CW56" s="6"/>
      <c r="CX56" s="6"/>
      <c r="CY56" s="6"/>
      <c r="CZ56" s="6"/>
      <c r="DA56" s="6"/>
      <c r="DB56" s="6"/>
      <c r="DC56" s="6"/>
      <c r="DD56" s="6"/>
      <c r="DE56" s="6"/>
      <c r="DF56" s="6"/>
      <c r="DG56" s="6"/>
      <c r="DH56" s="6"/>
      <c r="DI56" s="6"/>
      <c r="DJ56" s="6"/>
      <c r="DK56" s="6"/>
      <c r="DL56" s="6"/>
      <c r="DM56" s="6"/>
      <c r="DN56" s="6"/>
      <c r="DO56" s="6"/>
      <c r="DP56" s="6"/>
      <c r="DQ56" s="6"/>
      <c r="DR56" s="6"/>
      <c r="DS56" s="6"/>
      <c r="DT56" s="6"/>
      <c r="DU56" s="6"/>
      <c r="DV56" s="6"/>
      <c r="DW56" s="6"/>
      <c r="DX56" s="6"/>
      <c r="DY56" s="6"/>
      <c r="DZ56" s="6"/>
      <c r="EA56" s="6"/>
      <c r="EB56" s="6"/>
      <c r="EC56" s="6"/>
      <c r="ED56" s="6"/>
      <c r="EE56" s="6"/>
      <c r="EF56" s="6"/>
      <c r="EG56" s="6"/>
      <c r="EH56" s="6"/>
      <c r="EI56" s="6"/>
      <c r="EJ56" s="6"/>
      <c r="EK56" s="6"/>
      <c r="EL56" s="6"/>
      <c r="EM56" s="6"/>
      <c r="EN56" s="6"/>
      <c r="EO56" s="6"/>
      <c r="EP56" s="6"/>
      <c r="EQ56" s="6"/>
      <c r="ER56" s="6"/>
      <c r="ES56" s="6"/>
      <c r="ET56" s="6"/>
      <c r="EU56" s="6"/>
      <c r="EV56" s="6"/>
      <c r="EW56" s="6"/>
      <c r="EX56" s="6"/>
      <c r="EY56" s="6"/>
      <c r="EZ56" s="6"/>
      <c r="FA56" s="6"/>
      <c r="FB56" s="6"/>
      <c r="FC56" s="6"/>
      <c r="FD56" s="6"/>
      <c r="FE56" s="6"/>
      <c r="FF56" s="6"/>
      <c r="FG56" s="6"/>
    </row>
    <row r="57" spans="1:163" ht="12.75" hidden="1">
      <c r="A57" s="23" t="s">
        <v>314</v>
      </c>
      <c r="B57" s="129"/>
      <c r="E57" s="7">
        <f>IF(OR('Input Data'!E12&gt;0,'Input Data'!E12&lt;0),'Input Data'!E12,0)</f>
        <v>109.31</v>
      </c>
      <c r="F57" s="7">
        <f>IF(OR('Input Data'!F12&gt;0,'Input Data'!F12&lt;0),'Input Data'!F12,0)</f>
        <v>134.29</v>
      </c>
      <c r="G57" s="7">
        <f>IF(OR('Input Data'!G12&gt;0,'Input Data'!G12&lt;0),'Input Data'!G12,0)</f>
        <v>229.6</v>
      </c>
      <c r="H57" s="7">
        <f>IF(OR('Input Data'!H12&gt;0,'Input Data'!H12&lt;0),'Input Data'!H12,0)</f>
        <v>306.842</v>
      </c>
      <c r="I57" s="7">
        <f>IF(OR('Input Data'!I12&gt;0,'Input Data'!I12&lt;0),'Input Data'!I12,0)</f>
        <v>529.843</v>
      </c>
      <c r="J57" s="7">
        <f>IF(OR('Input Data'!J12&gt;0,'Input Data'!J12&lt;0),'Input Data'!J12,0)</f>
        <v>415.945</v>
      </c>
      <c r="K57" s="7">
        <f>IF(OR('Input Data'!K12&gt;0,'Input Data'!K12&lt;0),'Input Data'!K12,0)</f>
        <v>171.92</v>
      </c>
      <c r="L57" s="7">
        <f>IF(OR('Input Data'!L12&gt;0,'Input Data'!L12&lt;0),'Input Data'!L12,0)</f>
        <v>219.6</v>
      </c>
      <c r="M57" s="7">
        <f>IF(OR('Input Data'!M12&gt;0,'Input Data'!M12&lt;0),'Input Data'!M12,0)</f>
        <v>302.179</v>
      </c>
      <c r="N57" s="7">
        <f>IF(OR('Input Data'!N12&gt;0,'Input Data'!N12&lt;0),'Input Data'!N12,0)</f>
        <v>399.47</v>
      </c>
      <c r="O57" s="7">
        <f>IF(OR('Input Data'!O12&gt;0,'Input Data'!O12&lt;0),'Input Data'!O12,0)</f>
        <v>504.964</v>
      </c>
      <c r="P57" s="7">
        <f>IF(OR('Input Data'!P12&gt;0,'Input Data'!P12&lt;0),'Input Data'!P12,0)</f>
        <v>11.527</v>
      </c>
      <c r="Q57" s="7">
        <f>IF(OR('Input Data'!Q12&gt;0,'Input Data'!Q12&lt;0),'Input Data'!Q12,0)</f>
        <v>15.319</v>
      </c>
      <c r="R57" s="7">
        <f>IF(OR('Input Data'!R12&gt;0,'Input Data'!R12&lt;0),'Input Data'!R12,0)</f>
        <v>20.014</v>
      </c>
      <c r="S57" s="7">
        <f>IF(OR('Input Data'!S12&gt;0,'Input Data'!S12&lt;0),'Input Data'!S12,0)</f>
        <v>27.328</v>
      </c>
      <c r="T57" s="7">
        <f>IF(OR('Input Data'!T12&gt;0,'Input Data'!T12&lt;0),'Input Data'!T12,0)</f>
        <v>173.77</v>
      </c>
      <c r="U57" s="7">
        <f>IF(OR('Input Data'!U12&gt;0,'Input Data'!U12&lt;0),'Input Data'!U12,0)</f>
        <v>197.55</v>
      </c>
      <c r="V57" s="7">
        <f>IF(OR('Input Data'!V12&gt;0,'Input Data'!V12&lt;0),'Input Data'!V12,0)</f>
        <v>239.74</v>
      </c>
      <c r="W57" s="7">
        <f>IF(OR('Input Data'!W12&gt;0,'Input Data'!W12&lt;0),'Input Data'!W12,0)</f>
        <v>286.701</v>
      </c>
      <c r="X57" s="7">
        <f>IF(OR('Input Data'!X12&gt;0,'Input Data'!X12&lt;0),'Input Data'!X12,0)</f>
        <v>325.627</v>
      </c>
      <c r="Y57" s="7">
        <f>IF(OR('Input Data'!Y12&gt;0,'Input Data'!Y12&lt;0),'Input Data'!Y12,0)</f>
        <v>351.616</v>
      </c>
      <c r="Z57" s="7">
        <f>IF(OR('Input Data'!Z12&gt;0,'Input Data'!Z12&lt;0),'Input Data'!Z12,0)</f>
        <v>168.69</v>
      </c>
      <c r="AA57" s="7">
        <f>IF(OR('Input Data'!AA12&gt;0,'Input Data'!AA12&lt;0),'Input Data'!AA12,0)</f>
        <v>185.249</v>
      </c>
      <c r="AB57" s="7">
        <f>IF(OR('Input Data'!AB12&gt;0,'Input Data'!AB12&lt;0),'Input Data'!AB12,0)</f>
        <v>175.186</v>
      </c>
      <c r="AC57" s="7">
        <f>IF(OR('Input Data'!AC12&gt;0,'Input Data'!AC12&lt;0),'Input Data'!AC12,0)</f>
        <v>241.445</v>
      </c>
      <c r="AD57" s="7">
        <f>IF(OR('Input Data'!AD12&gt;0,'Input Data'!AD12&lt;0),'Input Data'!AD12,0)</f>
        <v>42.314</v>
      </c>
      <c r="AE57" s="7">
        <f>IF(OR('Input Data'!AE12&gt;0,'Input Data'!AE12&lt;0),'Input Data'!AE12,0)</f>
        <v>56.277</v>
      </c>
      <c r="AF57" s="7">
        <f>IF(OR('Input Data'!AF12&gt;0,'Input Data'!AF12&lt;0),'Input Data'!AF12,0)</f>
        <v>77.014</v>
      </c>
      <c r="AG57" s="7">
        <f>IF(OR('Input Data'!AG12&gt;0,'Input Data'!AG12&lt;0),'Input Data'!AG12,0)</f>
        <v>101.574</v>
      </c>
      <c r="AH57" s="7">
        <f>IF(OR('Input Data'!AH12&gt;0,'Input Data'!AH12&lt;0),'Input Data'!AH12,0)</f>
        <v>80.73</v>
      </c>
      <c r="AI57" s="7">
        <f>IF(OR('Input Data'!AI12&gt;0,'Input Data'!AI12&lt;0),'Input Data'!AI12,0)</f>
        <v>70.11</v>
      </c>
      <c r="AJ57" s="7">
        <f>IF(OR('Input Data'!AJ12&gt;0,'Input Data'!AJ12&lt;0),'Input Data'!AJ12,0)</f>
        <v>75.542</v>
      </c>
      <c r="AK57" s="7">
        <f>IF(OR('Input Data'!AK12&gt;0,'Input Data'!AK12&lt;0),'Input Data'!AK12,0)</f>
        <v>84.12</v>
      </c>
      <c r="AL57" s="7">
        <f>IF(OR('Input Data'!AL12&gt;0,'Input Data'!AL12&lt;0),'Input Data'!AL12,0)</f>
        <v>130.989</v>
      </c>
      <c r="AM57" s="7">
        <f>IF(OR('Input Data'!AM12&gt;0,'Input Data'!AM12&lt;0),'Input Data'!AM12,0)</f>
        <v>33.401</v>
      </c>
      <c r="AN57" s="7">
        <f>IF(OR('Input Data'!AN12&gt;0,'Input Data'!AN12&lt;0),'Input Data'!AN12,0)</f>
        <v>40.848</v>
      </c>
      <c r="AO57" s="7">
        <f>IF(OR('Input Data'!AO12&gt;0,'Input Data'!AO12&lt;0),'Input Data'!AO12,0)</f>
        <v>51.438</v>
      </c>
      <c r="AP57" s="7">
        <f>IF(OR('Input Data'!AP12&gt;0,'Input Data'!AP12&lt;0),'Input Data'!AP12,0)</f>
        <v>58.017</v>
      </c>
      <c r="AQ57" s="7">
        <f>IF(OR('Input Data'!AQ12&gt;0,'Input Data'!AQ12&lt;0),'Input Data'!AQ12,0)</f>
        <v>71.765</v>
      </c>
      <c r="AR57" s="7">
        <f>IF(OR('Input Data'!AR12&gt;0,'Input Data'!AR12&lt;0),'Input Data'!AR12,0)</f>
        <v>308.823</v>
      </c>
      <c r="AS57" s="7">
        <f>IF(OR('Input Data'!AS12&gt;0,'Input Data'!AS12&lt;0),'Input Data'!AS12,0)</f>
        <v>394.898</v>
      </c>
      <c r="AT57" s="7">
        <f>IF(OR('Input Data'!AT12&gt;0,'Input Data'!AT12&lt;0),'Input Data'!AT12,0)</f>
        <v>70.54</v>
      </c>
      <c r="AU57" s="7">
        <f>IF(OR('Input Data'!AU12&gt;0,'Input Data'!AU12&lt;0),'Input Data'!AU12,0)</f>
        <v>65.22</v>
      </c>
      <c r="AV57" s="7">
        <f>IF(OR('Input Data'!AV12&gt;0,'Input Data'!AV12&lt;0),'Input Data'!AV12,0)</f>
        <v>85.771291</v>
      </c>
      <c r="AW57" s="7">
        <f>IF(OR('Input Data'!AW12&gt;0,'Input Data'!AW12&lt;0),'Input Data'!AW12,0)</f>
        <v>106.761195</v>
      </c>
      <c r="AX57" s="7">
        <f>IF(OR('Input Data'!AX12&gt;0,'Input Data'!AX12&lt;0),'Input Data'!AX12,0)</f>
        <v>112.656518</v>
      </c>
      <c r="AY57" s="7">
        <f>IF(OR('Input Data'!AY12&gt;0,'Input Data'!AY12&lt;0),'Input Data'!AY12,0)</f>
        <v>2581</v>
      </c>
      <c r="AZ57" s="7">
        <f>IF(OR('Input Data'!AZ12&gt;0,'Input Data'!AZ12&lt;0),'Input Data'!AZ12,0)</f>
        <v>3044</v>
      </c>
      <c r="BA57" s="7">
        <f>IF(OR('Input Data'!BA12&gt;0,'Input Data'!BA12&lt;0),'Input Data'!BA12,0)</f>
        <v>3664</v>
      </c>
      <c r="BB57" s="7">
        <f>IF(OR('Input Data'!BB12&gt;0,'Input Data'!BB12&lt;0),'Input Data'!BB12,0)</f>
        <v>4304</v>
      </c>
      <c r="BC57" s="7">
        <f>IF(OR('Input Data'!BC12&gt;0,'Input Data'!BC12&lt;0),'Input Data'!BC12,0)</f>
        <v>5001</v>
      </c>
      <c r="BD57" s="7">
        <f>IF(OR('Input Data'!BD12&gt;0,'Input Data'!BD12&lt;0),'Input Data'!BD12,0)</f>
        <v>27.935</v>
      </c>
      <c r="BE57" s="7">
        <f>IF(OR('Input Data'!BE12&gt;0,'Input Data'!BE12&lt;0),'Input Data'!BE12,0)</f>
        <v>35.458</v>
      </c>
      <c r="BF57" s="7">
        <f>IF(OR('Input Data'!BF12&gt;0,'Input Data'!BF12&lt;0),'Input Data'!BF12,0)</f>
        <v>47.86</v>
      </c>
      <c r="BG57" s="7">
        <f>IF(OR('Input Data'!BG12&gt;0,'Input Data'!BG12&lt;0),'Input Data'!BG12,0)</f>
        <v>134.944</v>
      </c>
      <c r="BH57" s="7">
        <f>IF(OR('Input Data'!BH12&gt;0,'Input Data'!BH12&lt;0),'Input Data'!BH12,0)</f>
        <v>190.428</v>
      </c>
      <c r="BI57" s="7">
        <f>IF(OR('Input Data'!BI12&gt;0,'Input Data'!BI12&lt;0),'Input Data'!BI12,0)</f>
        <v>232.111</v>
      </c>
      <c r="BJ57" s="7">
        <f>IF(OR('Input Data'!BJ12&gt;0,'Input Data'!BJ12&lt;0),'Input Data'!BJ12,0)</f>
        <v>273.428</v>
      </c>
      <c r="BK57" s="7">
        <f>IF(OR('Input Data'!BK12&gt;0,'Input Data'!BK12&lt;0),'Input Data'!BK12,0)</f>
        <v>66.352</v>
      </c>
      <c r="BL57" s="7">
        <f>IF(OR('Input Data'!BL12&gt;0,'Input Data'!BL12&lt;0),'Input Data'!BL12,0)</f>
        <v>81.992</v>
      </c>
      <c r="BM57" s="7">
        <f>IF(OR('Input Data'!BM12&gt;0,'Input Data'!BM12&lt;0),'Input Data'!BM12,0)</f>
        <v>100.087</v>
      </c>
      <c r="BN57" s="7">
        <f>IF(OR('Input Data'!BN12&gt;0,'Input Data'!BN12&lt;0),'Input Data'!BN12,0)</f>
        <v>138.566</v>
      </c>
      <c r="BO57" s="7">
        <f>IF(OR('Input Data'!BQ12&gt;0,'Input Data'!BQ12&lt;0),'Input Data'!BQ12,0)</f>
        <v>7788</v>
      </c>
      <c r="BP57" s="7">
        <f>IF(OR('Input Data'!BR12&gt;0,'Input Data'!BR12&lt;0),'Input Data'!BR12,0)</f>
        <v>9126</v>
      </c>
      <c r="BQ57" s="7">
        <f>IF(OR('Input Data'!BS12&gt;0,'Input Data'!BS12&lt;0),'Input Data'!BS12,0)</f>
        <v>3910</v>
      </c>
      <c r="BR57" s="7">
        <f>IF(OR('Input Data'!BT12&gt;0,'Input Data'!BT12&lt;0),'Input Data'!BT12,0)</f>
        <v>11361</v>
      </c>
      <c r="BS57" s="7">
        <f>IF(OR('Input Data'!BU12&gt;0,'Input Data'!BU12&lt;0),'Input Data'!BU12,0)</f>
        <v>125.32</v>
      </c>
      <c r="BT57" s="7">
        <f>IF(OR('Input Data'!BV12&gt;0,'Input Data'!BV12&lt;0),'Input Data'!BV12,0)</f>
        <v>39.57</v>
      </c>
      <c r="BU57" s="7">
        <f>IF(OR('Input Data'!BW12&gt;0,'Input Data'!BW12&lt;0),'Input Data'!BW12,0)</f>
        <v>19.4</v>
      </c>
      <c r="BV57" s="7">
        <f>IF(OR('Input Data'!BX12&gt;0,'Input Data'!BX12&lt;0),'Input Data'!BX12,0)</f>
        <v>221</v>
      </c>
      <c r="BW57" s="7">
        <f>IF(OR('Input Data'!BY12&gt;0,'Input Data'!BY12&lt;0),'Input Data'!BY12,0)</f>
        <v>271.8</v>
      </c>
      <c r="BX57" s="7">
        <f>IF(OR('Input Data'!BZ12&gt;0,'Input Data'!BZ12&lt;0),'Input Data'!BZ12,0)</f>
        <v>345.6</v>
      </c>
      <c r="BY57" s="7">
        <f>IF(OR('Input Data'!CA12&gt;0,'Input Data'!CA12&lt;0),'Input Data'!CA12,0)</f>
        <v>453.5</v>
      </c>
      <c r="BZ57" s="7">
        <f>IF(OR('Input Data'!CB12&gt;0,'Input Data'!CB12&lt;0),'Input Data'!CB12,0)</f>
        <v>465.7</v>
      </c>
      <c r="CA57" s="7">
        <f>IF(OR('Input Data'!CC12&gt;0,'Input Data'!CC12&lt;0),'Input Data'!CC12,0)</f>
        <v>410.3</v>
      </c>
      <c r="CB57" s="7">
        <f>IF(OR('Input Data'!CD12&gt;0,'Input Data'!CD12&lt;0),'Input Data'!CD12,0)</f>
        <v>691</v>
      </c>
      <c r="CC57" s="7">
        <f>IF(OR('Input Data'!CE12&gt;0,'Input Data'!CE12&lt;0),'Input Data'!CE12,0)</f>
        <v>331.8</v>
      </c>
      <c r="CD57" s="7">
        <f>IF(OR('Input Data'!CF12&gt;0,'Input Data'!CF12&lt;0),'Input Data'!CF12,0)</f>
        <v>145.94</v>
      </c>
      <c r="CE57" s="7">
        <f>IF(OR('Input Data'!CG12&gt;0,'Input Data'!CG12&lt;0),'Input Data'!CG12,0)</f>
        <v>213.67</v>
      </c>
      <c r="CF57" s="7">
        <f>IF(OR('Input Data'!CH12&gt;0,'Input Data'!CH12&lt;0),'Input Data'!CH12,0)</f>
        <v>219.887</v>
      </c>
      <c r="CG57" s="7">
        <f>IF(OR('Input Data'!CI12&gt;0,'Input Data'!CI12&lt;0),'Input Data'!CI12,0)</f>
        <v>259.82</v>
      </c>
      <c r="CH57" s="7">
        <f>IF(OR('Input Data'!CJ12&gt;0,'Input Data'!CJ12&lt;0),'Input Data'!CJ12,0)</f>
        <v>409.111</v>
      </c>
      <c r="CI57" s="7">
        <f>IF(OR('Input Data'!CK12&gt;0,'Input Data'!CK12&lt;0),'Input Data'!CK12,0)</f>
        <v>806.11</v>
      </c>
      <c r="CJ57" s="7"/>
      <c r="CK57" s="7"/>
      <c r="CL57" s="7"/>
      <c r="CM57" s="7"/>
      <c r="CN57" s="7"/>
      <c r="CO57" s="7"/>
      <c r="CP57" s="7"/>
      <c r="CQ57" s="7"/>
      <c r="CR57" s="7"/>
      <c r="CS57" s="7"/>
      <c r="CT57" s="7"/>
      <c r="CU57" s="7"/>
      <c r="CV57" s="7"/>
      <c r="CW57" s="7"/>
      <c r="CX57" s="7"/>
      <c r="CY57" s="7"/>
      <c r="CZ57" s="7"/>
      <c r="DA57" s="7"/>
      <c r="DB57" s="7"/>
      <c r="DC57" s="7"/>
      <c r="DD57" s="7"/>
      <c r="DE57" s="7"/>
      <c r="DF57" s="7"/>
      <c r="DG57" s="7"/>
      <c r="DH57" s="7"/>
      <c r="DI57" s="7"/>
      <c r="DJ57" s="7"/>
      <c r="DK57" s="7"/>
      <c r="DL57" s="7"/>
      <c r="DM57" s="7"/>
      <c r="DN57" s="7"/>
      <c r="DO57" s="7"/>
      <c r="DP57" s="7"/>
      <c r="DQ57" s="7"/>
      <c r="DR57" s="7"/>
      <c r="DS57" s="7"/>
      <c r="DT57" s="7"/>
      <c r="DU57" s="7"/>
      <c r="DV57" s="7"/>
      <c r="DW57" s="7"/>
      <c r="DX57" s="7"/>
      <c r="DY57" s="7"/>
      <c r="DZ57" s="7"/>
      <c r="EA57" s="7"/>
      <c r="EB57" s="7"/>
      <c r="EC57" s="7"/>
      <c r="ED57" s="7"/>
      <c r="EE57" s="7"/>
      <c r="EF57" s="7"/>
      <c r="EG57" s="7"/>
      <c r="EH57" s="7"/>
      <c r="EI57" s="7"/>
      <c r="EJ57" s="7"/>
      <c r="EK57" s="7"/>
      <c r="EL57" s="7"/>
      <c r="EM57" s="7"/>
      <c r="EN57" s="7"/>
      <c r="EO57" s="7"/>
      <c r="EP57" s="7"/>
      <c r="EQ57" s="7"/>
      <c r="ER57" s="7"/>
      <c r="ES57" s="7"/>
      <c r="ET57" s="7"/>
      <c r="EU57" s="7"/>
      <c r="EV57" s="7"/>
      <c r="EW57" s="7"/>
      <c r="EX57" s="7"/>
      <c r="EY57" s="7"/>
      <c r="EZ57" s="7"/>
      <c r="FA57" s="7"/>
      <c r="FB57" s="7"/>
      <c r="FC57" s="7"/>
      <c r="FD57" s="7"/>
      <c r="FE57" s="7"/>
      <c r="FF57" s="7"/>
      <c r="FG57" s="7"/>
    </row>
    <row r="58" spans="1:163" ht="12.75" hidden="1">
      <c r="A58" s="23" t="s">
        <v>196</v>
      </c>
      <c r="E58" s="7" t="str">
        <f>IF(E2=D2,(E14-D14)/D14,"NA")</f>
        <v>NA</v>
      </c>
      <c r="F58" s="7">
        <f aca="true" t="shared" si="5" ref="F58:BV58">IF(F2=E2,(F14-E14)/E14,"NA")</f>
        <v>0.17736223660026726</v>
      </c>
      <c r="G58" s="7">
        <f t="shared" si="5"/>
        <v>0.4485338755104319</v>
      </c>
      <c r="H58" s="7">
        <f t="shared" si="5"/>
        <v>0.28079393461487734</v>
      </c>
      <c r="I58" s="7">
        <f t="shared" si="5"/>
        <v>0.7735518689868919</v>
      </c>
      <c r="J58" s="7">
        <f t="shared" si="5"/>
        <v>-0.15918670773469537</v>
      </c>
      <c r="K58" s="7" t="str">
        <f>IF(K2=I2,(K14-I14)/I14,"NA")</f>
        <v>NA</v>
      </c>
      <c r="L58" s="7">
        <f t="shared" si="5"/>
        <v>0.2525758877385726</v>
      </c>
      <c r="M58" s="7">
        <f t="shared" si="5"/>
        <v>0.3647245517945435</v>
      </c>
      <c r="N58" s="7">
        <f t="shared" si="5"/>
        <v>0.3065927084277038</v>
      </c>
      <c r="O58" s="7">
        <f t="shared" si="5"/>
        <v>0.25603808999546673</v>
      </c>
      <c r="P58" s="7" t="str">
        <f>IF(P2=N2,(P14-N14)/N14,"NA")</f>
        <v>NA</v>
      </c>
      <c r="Q58" s="7">
        <f t="shared" si="5"/>
        <v>0.3058055101208596</v>
      </c>
      <c r="R58" s="7">
        <f t="shared" si="5"/>
        <v>0.27248410650291355</v>
      </c>
      <c r="S58" s="7">
        <f t="shared" si="5"/>
        <v>0.3115050736480441</v>
      </c>
      <c r="T58" s="7" t="str">
        <f t="shared" si="5"/>
        <v>NA</v>
      </c>
      <c r="U58" s="7">
        <f t="shared" si="5"/>
        <v>0.12210947798192838</v>
      </c>
      <c r="V58" s="7">
        <f t="shared" si="5"/>
        <v>0.2113291974148759</v>
      </c>
      <c r="W58" s="7">
        <f t="shared" si="5"/>
        <v>0.24097444696182105</v>
      </c>
      <c r="X58" s="7">
        <f t="shared" si="5"/>
        <v>0.15427448712521277</v>
      </c>
      <c r="Y58" s="7">
        <f t="shared" si="5"/>
        <v>0.09279636811107747</v>
      </c>
      <c r="Z58" s="7" t="str">
        <f>IF(Z2=X2,(Z14-X14)/X14,"NA")</f>
        <v>NA</v>
      </c>
      <c r="AA58" s="7">
        <f t="shared" si="5"/>
        <v>0.10860962699455404</v>
      </c>
      <c r="AB58" s="7">
        <f t="shared" si="5"/>
        <v>-0.031045772791186844</v>
      </c>
      <c r="AC58" s="7">
        <f t="shared" si="5"/>
        <v>0.3722176589462989</v>
      </c>
      <c r="AD58" s="7" t="str">
        <f t="shared" si="5"/>
        <v>NA</v>
      </c>
      <c r="AE58" s="7">
        <f t="shared" si="5"/>
        <v>0.25603655947947007</v>
      </c>
      <c r="AF58" s="7">
        <f t="shared" si="5"/>
        <v>0.33466643281604574</v>
      </c>
      <c r="AG58" s="7">
        <f t="shared" si="5"/>
        <v>0.3139365274397193</v>
      </c>
      <c r="AH58" s="7" t="str">
        <f>IF(AH2=AF2,(AH14-AF14)/AF14,"NA")</f>
        <v>NA</v>
      </c>
      <c r="AI58" s="7">
        <f t="shared" si="5"/>
        <v>-0.1315496098104794</v>
      </c>
      <c r="AJ58" s="7">
        <f t="shared" si="5"/>
        <v>0.07747824846669531</v>
      </c>
      <c r="AK58" s="7">
        <f t="shared" si="5"/>
        <v>0.11333263272924798</v>
      </c>
      <c r="AL58" s="7">
        <f t="shared" si="5"/>
        <v>0.5552420047495044</v>
      </c>
      <c r="AM58" s="7" t="str">
        <f t="shared" si="5"/>
        <v>NA</v>
      </c>
      <c r="AN58" s="7">
        <f t="shared" si="5"/>
        <v>0.2194491997080692</v>
      </c>
      <c r="AO58" s="7">
        <f t="shared" si="5"/>
        <v>0.2608452473463315</v>
      </c>
      <c r="AP58" s="7">
        <f t="shared" si="5"/>
        <v>0.16373341669405805</v>
      </c>
      <c r="AQ58" s="7">
        <f t="shared" si="5"/>
        <v>0.24821016410550506</v>
      </c>
      <c r="AR58" s="7" t="str">
        <f t="shared" si="5"/>
        <v>NA</v>
      </c>
      <c r="AS58" s="7">
        <f t="shared" si="5"/>
        <v>0.26996947418224304</v>
      </c>
      <c r="AT58" s="7" t="str">
        <f t="shared" si="5"/>
        <v>NA</v>
      </c>
      <c r="AU58" s="7">
        <f t="shared" si="5"/>
        <v>-0.07968344072944394</v>
      </c>
      <c r="AV58" s="7">
        <f t="shared" si="5"/>
        <v>0.3025401762961362</v>
      </c>
      <c r="AW58" s="7">
        <f t="shared" si="5"/>
        <v>0.22744593279759187</v>
      </c>
      <c r="AX58" s="7">
        <f t="shared" si="5"/>
        <v>0.046062629340571454</v>
      </c>
      <c r="AY58" s="7" t="str">
        <f t="shared" si="5"/>
        <v>NA</v>
      </c>
      <c r="AZ58" s="7">
        <f t="shared" si="5"/>
        <v>0.17888660687396016</v>
      </c>
      <c r="BA58" s="7">
        <f t="shared" si="5"/>
        <v>0.20830100505442362</v>
      </c>
      <c r="BB58" s="7">
        <f t="shared" si="5"/>
        <v>0.2028974724379556</v>
      </c>
      <c r="BC58" s="7">
        <f t="shared" si="5"/>
        <v>0.20021936188987163</v>
      </c>
      <c r="BD58" s="7" t="str">
        <f t="shared" si="5"/>
        <v>NA</v>
      </c>
      <c r="BE58" s="7">
        <f t="shared" si="5"/>
        <v>0.2623770872209286</v>
      </c>
      <c r="BF58" s="7">
        <f t="shared" si="5"/>
        <v>0.34316216255341164</v>
      </c>
      <c r="BG58" s="7" t="str">
        <f t="shared" si="5"/>
        <v>NA</v>
      </c>
      <c r="BH58" s="7">
        <f t="shared" si="5"/>
        <v>0.4177213590769255</v>
      </c>
      <c r="BI58" s="7">
        <f t="shared" si="5"/>
        <v>0.28208294564091096</v>
      </c>
      <c r="BJ58" s="7">
        <f t="shared" si="5"/>
        <v>0.20152267764317555</v>
      </c>
      <c r="BK58" s="7" t="str">
        <f t="shared" si="5"/>
        <v>NA</v>
      </c>
      <c r="BL58" s="7">
        <f t="shared" si="5"/>
        <v>0.21486112207198252</v>
      </c>
      <c r="BM58" s="7">
        <f t="shared" si="5"/>
        <v>0.2019330454195574</v>
      </c>
      <c r="BN58" s="7">
        <f t="shared" si="5"/>
        <v>0.3551068856609082</v>
      </c>
      <c r="BO58" s="7" t="str">
        <f t="shared" si="5"/>
        <v>NA</v>
      </c>
      <c r="BP58" s="7">
        <f t="shared" si="5"/>
        <v>0.19433383147232786</v>
      </c>
      <c r="BQ58" s="7">
        <f t="shared" si="5"/>
        <v>-0.6278762080129774</v>
      </c>
      <c r="BR58" s="7">
        <f t="shared" si="5"/>
        <v>1.742178185415294</v>
      </c>
      <c r="BS58" s="7" t="str">
        <f t="shared" si="5"/>
        <v>NA</v>
      </c>
      <c r="BT58" s="7">
        <f t="shared" si="5"/>
        <v>-0.6782480588012445</v>
      </c>
      <c r="BU58" s="7">
        <f t="shared" si="5"/>
        <v>-0.7622706939478548</v>
      </c>
      <c r="BV58" s="7">
        <f t="shared" si="5"/>
        <v>10.250134569148038</v>
      </c>
      <c r="BW58" s="7">
        <f aca="true" t="shared" si="6" ref="BW58:CG58">IF(BW2=BV2,(BW14-BV14)/BV14,"NA")</f>
        <v>0.2183532086574683</v>
      </c>
      <c r="BX58" s="7">
        <f t="shared" si="6"/>
        <v>0.2665319200098784</v>
      </c>
      <c r="BY58" s="7">
        <f t="shared" si="6"/>
        <v>0.31479120006191064</v>
      </c>
      <c r="BZ58" s="7">
        <f t="shared" si="6"/>
        <v>0.01814204842720018</v>
      </c>
      <c r="CA58" s="7" t="str">
        <f t="shared" si="6"/>
        <v>NA</v>
      </c>
      <c r="CB58" s="7">
        <f t="shared" si="6"/>
        <v>0.8224910310619287</v>
      </c>
      <c r="CC58" s="7">
        <f t="shared" si="6"/>
        <v>-0.5793092518063744</v>
      </c>
      <c r="CD58" s="7" t="str">
        <f t="shared" si="6"/>
        <v>NA</v>
      </c>
      <c r="CE58" s="7">
        <f t="shared" si="6"/>
        <v>0.4159899687997455</v>
      </c>
      <c r="CF58" s="7">
        <f t="shared" si="6"/>
        <v>0.054823676697711494</v>
      </c>
      <c r="CG58" s="7">
        <f t="shared" si="6"/>
        <v>0.18065275864489064</v>
      </c>
      <c r="CH58" s="7">
        <f>IF(CH2=CG2,(CH14-CG14)/CG14,"NA")</f>
        <v>0.46548883818239134</v>
      </c>
      <c r="CI58" s="7">
        <f>IF(CI2=CH2,(CI14-CH14)/CH14,"NA")</f>
        <v>-0.051170814716673015</v>
      </c>
      <c r="CJ58" s="7"/>
      <c r="CK58" s="7"/>
      <c r="CL58" s="7"/>
      <c r="CM58" s="7"/>
      <c r="CN58" s="7"/>
      <c r="CO58" s="7"/>
      <c r="CP58" s="7"/>
      <c r="CQ58" s="7"/>
      <c r="CR58" s="7"/>
      <c r="CS58" s="7"/>
      <c r="CT58" s="7"/>
      <c r="CU58" s="7"/>
      <c r="CV58" s="7"/>
      <c r="CW58" s="7"/>
      <c r="CX58" s="7"/>
      <c r="CY58" s="7"/>
      <c r="CZ58" s="7"/>
      <c r="DA58" s="7"/>
      <c r="DB58" s="7"/>
      <c r="DC58" s="7"/>
      <c r="DD58" s="7"/>
      <c r="DE58" s="7"/>
      <c r="DF58" s="7"/>
      <c r="DG58" s="7"/>
      <c r="DH58" s="7"/>
      <c r="DI58" s="7"/>
      <c r="DJ58" s="7"/>
      <c r="DK58" s="7"/>
      <c r="DL58" s="7"/>
      <c r="DM58" s="7"/>
      <c r="DN58" s="7"/>
      <c r="DO58" s="7"/>
      <c r="DP58" s="7"/>
      <c r="DQ58" s="7"/>
      <c r="DR58" s="7"/>
      <c r="DS58" s="7"/>
      <c r="DT58" s="7"/>
      <c r="DU58" s="7"/>
      <c r="DV58" s="7"/>
      <c r="DW58" s="7"/>
      <c r="DX58" s="7"/>
      <c r="DY58" s="7"/>
      <c r="DZ58" s="7"/>
      <c r="EA58" s="7"/>
      <c r="EB58" s="7"/>
      <c r="EC58" s="7"/>
      <c r="ED58" s="7"/>
      <c r="EE58" s="7"/>
      <c r="EF58" s="7"/>
      <c r="EG58" s="7"/>
      <c r="EH58" s="7"/>
      <c r="EI58" s="7"/>
      <c r="EJ58" s="7"/>
      <c r="EK58" s="7"/>
      <c r="EL58" s="7"/>
      <c r="EM58" s="7"/>
      <c r="EN58" s="7"/>
      <c r="EO58" s="7"/>
      <c r="EP58" s="7"/>
      <c r="EQ58" s="7"/>
      <c r="ER58" s="7"/>
      <c r="ES58" s="7"/>
      <c r="ET58" s="7"/>
      <c r="EU58" s="7"/>
      <c r="EV58" s="7"/>
      <c r="EW58" s="7"/>
      <c r="EX58" s="7"/>
      <c r="EY58" s="7"/>
      <c r="EZ58" s="7"/>
      <c r="FA58" s="7"/>
      <c r="FB58" s="7"/>
      <c r="FC58" s="7"/>
      <c r="FD58" s="7"/>
      <c r="FE58" s="7"/>
      <c r="FF58" s="7"/>
      <c r="FG58" s="7"/>
    </row>
  </sheetData>
  <conditionalFormatting sqref="E23:FG24">
    <cfRule type="cellIs" priority="1" dxfId="0" operator="between" stopIfTrue="1">
      <formula>0.8</formula>
      <formula>0.9</formula>
    </cfRule>
    <cfRule type="cellIs" priority="2" dxfId="1" operator="lessThanOrEqual" stopIfTrue="1">
      <formula>0.8</formula>
    </cfRule>
    <cfRule type="cellIs" priority="3" dxfId="2" operator="greaterThanOrEqual" stopIfTrue="1">
      <formula>0.9</formula>
    </cfRule>
  </conditionalFormatting>
  <conditionalFormatting sqref="E36:FG36">
    <cfRule type="cellIs" priority="4" dxfId="2" operator="greaterThan" stopIfTrue="1">
      <formula>0</formula>
    </cfRule>
    <cfRule type="cellIs" priority="5" dxfId="0" operator="lessThanOrEqual" stopIfTrue="1">
      <formula>0</formula>
    </cfRule>
  </conditionalFormatting>
  <conditionalFormatting sqref="E43:FG43">
    <cfRule type="cellIs" priority="6" dxfId="2" operator="greaterThan" stopIfTrue="1">
      <formula>0.12</formula>
    </cfRule>
    <cfRule type="cellIs" priority="7" dxfId="0" operator="between" stopIfTrue="1">
      <formula>0.07</formula>
      <formula>0.12</formula>
    </cfRule>
    <cfRule type="cellIs" priority="8" dxfId="1" operator="lessThanOrEqual" stopIfTrue="1">
      <formula>0.07</formula>
    </cfRule>
  </conditionalFormatting>
  <conditionalFormatting sqref="E38:FG38">
    <cfRule type="cellIs" priority="9" dxfId="2" operator="greaterThan" stopIfTrue="1">
      <formula>2</formula>
    </cfRule>
    <cfRule type="cellIs" priority="10" dxfId="0" operator="between" stopIfTrue="1">
      <formula>1</formula>
      <formula>2</formula>
    </cfRule>
    <cfRule type="cellIs" priority="11" dxfId="1" operator="lessThanOrEqual" stopIfTrue="1">
      <formula>1</formula>
    </cfRule>
  </conditionalFormatting>
  <conditionalFormatting sqref="E42:FG42">
    <cfRule type="cellIs" priority="12" dxfId="2" operator="lessThanOrEqual" stopIfTrue="1">
      <formula>0</formula>
    </cfRule>
    <cfRule type="cellIs" priority="13" dxfId="0" operator="greaterThan" stopIfTrue="1">
      <formula>0</formula>
    </cfRule>
  </conditionalFormatting>
  <conditionalFormatting sqref="E33:FG34">
    <cfRule type="cellIs" priority="14" dxfId="1" operator="lessThan" stopIfTrue="1">
      <formula>0</formula>
    </cfRule>
    <cfRule type="cellIs" priority="15" dxfId="2" operator="greaterThanOrEqual" stopIfTrue="1">
      <formula>0</formula>
    </cfRule>
  </conditionalFormatting>
  <conditionalFormatting sqref="E40:FG41">
    <cfRule type="cellIs" priority="16" dxfId="2" operator="lessThan" stopIfTrue="1">
      <formula>1</formula>
    </cfRule>
    <cfRule type="cellIs" priority="17" dxfId="0" operator="between" stopIfTrue="1">
      <formula>1</formula>
      <formula>1.25</formula>
    </cfRule>
    <cfRule type="cellIs" priority="18" dxfId="1" operator="greaterThan" stopIfTrue="1">
      <formula>1.25</formula>
    </cfRule>
  </conditionalFormatting>
  <conditionalFormatting sqref="E35:FG35">
    <cfRule type="cellIs" priority="19" dxfId="2" operator="greaterThan" stopIfTrue="1">
      <formula>1.499999</formula>
    </cfRule>
    <cfRule type="cellIs" priority="20" dxfId="0" operator="between" stopIfTrue="1">
      <formula>1</formula>
      <formula>1.4999999</formula>
    </cfRule>
    <cfRule type="cellIs" priority="21" dxfId="1" operator="lessThan" stopIfTrue="1">
      <formula>1</formula>
    </cfRule>
  </conditionalFormatting>
  <conditionalFormatting sqref="E30:FG30">
    <cfRule type="cellIs" priority="22" dxfId="2" operator="equal" stopIfTrue="1">
      <formula>"No LTD"</formula>
    </cfRule>
    <cfRule type="cellIs" priority="23" dxfId="2" operator="lessThanOrEqual" stopIfTrue="1">
      <formula>1</formula>
    </cfRule>
    <cfRule type="cellIs" priority="24" dxfId="1" operator="greaterThan" stopIfTrue="1">
      <formula>1</formula>
    </cfRule>
  </conditionalFormatting>
  <conditionalFormatting sqref="E29:FG29">
    <cfRule type="cellIs" priority="25" dxfId="2" operator="lessThanOrEqual" stopIfTrue="1">
      <formula>3.3</formula>
    </cfRule>
    <cfRule type="cellIs" priority="26" dxfId="2" operator="equal" stopIfTrue="1">
      <formula>"No Debt"</formula>
    </cfRule>
    <cfRule type="cellIs" priority="27" dxfId="1" operator="greaterThan" stopIfTrue="1">
      <formula>3.3</formula>
    </cfRule>
  </conditionalFormatting>
  <conditionalFormatting sqref="E37:FG37">
    <cfRule type="cellIs" priority="28" dxfId="1" operator="lessThan" stopIfTrue="1">
      <formula>2</formula>
    </cfRule>
    <cfRule type="cellIs" priority="29" dxfId="0" operator="between" stopIfTrue="1">
      <formula>2</formula>
      <formula>5</formula>
    </cfRule>
    <cfRule type="cellIs" priority="30" dxfId="2" operator="greaterThanOrEqual" stopIfTrue="1">
      <formula>5</formula>
    </cfRule>
  </conditionalFormatting>
  <conditionalFormatting sqref="E20:FG20">
    <cfRule type="cellIs" priority="31" dxfId="2" operator="greaterThanOrEqual" stopIfTrue="1">
      <formula>0</formula>
    </cfRule>
    <cfRule type="cellIs" priority="32" dxfId="0" operator="lessThan" stopIfTrue="1">
      <formula>0</formula>
    </cfRule>
  </conditionalFormatting>
  <conditionalFormatting sqref="E31:FG31">
    <cfRule type="cellIs" priority="33" dxfId="2" operator="greaterThanOrEqual" stopIfTrue="1">
      <formula>0</formula>
    </cfRule>
    <cfRule type="cellIs" priority="34" dxfId="0" operator="between" stopIfTrue="1">
      <formula>-0.02</formula>
      <formula>0</formula>
    </cfRule>
    <cfRule type="cellIs" priority="35" dxfId="1" operator="lessThanOrEqual" stopIfTrue="1">
      <formula>-0.02</formula>
    </cfRule>
  </conditionalFormatting>
  <conditionalFormatting sqref="E50:FG50">
    <cfRule type="cellIs" priority="36" dxfId="2" operator="lessThanOrEqual" stopIfTrue="1">
      <formula>0</formula>
    </cfRule>
    <cfRule type="cellIs" priority="37" dxfId="0" operator="between" stopIfTrue="1">
      <formula>0</formula>
      <formula>0.1</formula>
    </cfRule>
    <cfRule type="cellIs" priority="38" dxfId="1" operator="greaterThanOrEqual" stopIfTrue="1">
      <formula>0.1</formula>
    </cfRule>
  </conditionalFormatting>
  <conditionalFormatting sqref="F28:FG28">
    <cfRule type="cellIs" priority="39" dxfId="2" operator="between" stopIfTrue="1">
      <formula>0</formula>
      <formula>0.330001</formula>
    </cfRule>
    <cfRule type="cellIs" priority="40" dxfId="2" operator="equal" stopIfTrue="1">
      <formula>"No Debt"</formula>
    </cfRule>
    <cfRule type="cellIs" priority="41" dxfId="1" operator="between" stopIfTrue="1">
      <formula>0.33</formula>
      <formula>1000</formula>
    </cfRule>
  </conditionalFormatting>
  <conditionalFormatting sqref="E21:FG21">
    <cfRule type="cellIs" priority="42" dxfId="2" operator="between" stopIfTrue="1">
      <formula>0.1</formula>
      <formula>100</formula>
    </cfRule>
    <cfRule type="cellIs" priority="43" dxfId="0" operator="between" stopIfTrue="1">
      <formula>0.07</formula>
      <formula>0.099999</formula>
    </cfRule>
    <cfRule type="cellIs" priority="44" dxfId="1" operator="between" stopIfTrue="1">
      <formula>-100</formula>
      <formula>0.06999</formula>
    </cfRule>
  </conditionalFormatting>
  <conditionalFormatting sqref="E16:FG16">
    <cfRule type="expression" priority="45" dxfId="2" stopIfTrue="1">
      <formula>AND(E16&gt;0,E16/E58&gt;1)</formula>
    </cfRule>
    <cfRule type="expression" priority="46" dxfId="1" stopIfTrue="1">
      <formula>AND(E16&gt;0,E16/E58&lt;=1)</formula>
    </cfRule>
    <cfRule type="expression" priority="47" dxfId="1" stopIfTrue="1">
      <formula>E16&lt;=0</formula>
    </cfRule>
  </conditionalFormatting>
  <conditionalFormatting sqref="E4:FG4">
    <cfRule type="cellIs" priority="48" dxfId="2" operator="greaterThan" stopIfTrue="1">
      <formula>0.149999</formula>
    </cfRule>
    <cfRule type="cellIs" priority="49" dxfId="0" operator="between" stopIfTrue="1">
      <formula>0.07</formula>
      <formula>0.15</formula>
    </cfRule>
    <cfRule type="cellIs" priority="50" dxfId="1" operator="lessThanOrEqual" stopIfTrue="1">
      <formula>0.07</formula>
    </cfRule>
  </conditionalFormatting>
  <conditionalFormatting sqref="E8:FG8">
    <cfRule type="cellIs" priority="51" dxfId="0" operator="between" stopIfTrue="1">
      <formula>0.11999</formula>
      <formula>0.15</formula>
    </cfRule>
    <cfRule type="cellIs" priority="52" dxfId="1" operator="lessThanOrEqual" stopIfTrue="1">
      <formula>0.12</formula>
    </cfRule>
    <cfRule type="cellIs" priority="53" dxfId="2" operator="greaterThanOrEqual" stopIfTrue="1">
      <formula>0.14999</formula>
    </cfRule>
  </conditionalFormatting>
  <conditionalFormatting sqref="E9:FG9">
    <cfRule type="cellIs" priority="54" dxfId="0" operator="between" stopIfTrue="1">
      <formula>0.119999</formula>
      <formula>0.15</formula>
    </cfRule>
    <cfRule type="cellIs" priority="55" dxfId="1" operator="lessThanOrEqual" stopIfTrue="1">
      <formula>0.12</formula>
    </cfRule>
    <cfRule type="cellIs" priority="56" dxfId="2" operator="greaterThanOrEqual" stopIfTrue="1">
      <formula>0.14999</formula>
    </cfRule>
  </conditionalFormatting>
  <conditionalFormatting sqref="E12:FG12">
    <cfRule type="cellIs" priority="57" dxfId="2" operator="greaterThanOrEqual" stopIfTrue="1">
      <formula>0.149999</formula>
    </cfRule>
    <cfRule type="cellIs" priority="58" dxfId="0" operator="between" stopIfTrue="1">
      <formula>0.07</formula>
      <formula>0.15</formula>
    </cfRule>
    <cfRule type="cellIs" priority="59" dxfId="1" operator="lessThanOrEqual" stopIfTrue="1">
      <formula>0.07</formula>
    </cfRule>
  </conditionalFormatting>
  <conditionalFormatting sqref="E11:FG11">
    <cfRule type="cellIs" priority="60" dxfId="2" operator="greaterThanOrEqual" stopIfTrue="1">
      <formula>0.149999</formula>
    </cfRule>
    <cfRule type="cellIs" priority="61" dxfId="0" operator="between" stopIfTrue="1">
      <formula>0.119999</formula>
      <formula>0.15</formula>
    </cfRule>
    <cfRule type="cellIs" priority="62" dxfId="1" operator="lessThanOrEqual" stopIfTrue="1">
      <formula>0.12</formula>
    </cfRule>
  </conditionalFormatting>
  <conditionalFormatting sqref="E13:FG13">
    <cfRule type="cellIs" priority="63" dxfId="2" operator="greaterThanOrEqual" stopIfTrue="1">
      <formula>0.029999</formula>
    </cfRule>
    <cfRule type="cellIs" priority="64" dxfId="0" operator="between" stopIfTrue="1">
      <formula>-0.01</formula>
      <formula>0.03</formula>
    </cfRule>
    <cfRule type="cellIs" priority="65" dxfId="1" operator="lessThanOrEqual" stopIfTrue="1">
      <formula>-0.01</formula>
    </cfRule>
  </conditionalFormatting>
  <conditionalFormatting sqref="E15:FG15">
    <cfRule type="expression" priority="66" dxfId="2" stopIfTrue="1">
      <formula>AND(E14&gt;0,E15/E14&gt;1)</formula>
    </cfRule>
    <cfRule type="expression" priority="67" dxfId="1" stopIfTrue="1">
      <formula>AND(E14&gt;0,E15/E14&lt;=1)</formula>
    </cfRule>
    <cfRule type="expression" priority="68" dxfId="0" stopIfTrue="1">
      <formula>E14&lt;0</formula>
    </cfRule>
  </conditionalFormatting>
  <conditionalFormatting sqref="E18:FG18">
    <cfRule type="cellIs" priority="69" dxfId="2" operator="between" stopIfTrue="1">
      <formula>-0.04999</formula>
      <formula>0</formula>
    </cfRule>
    <cfRule type="cellIs" priority="70" dxfId="0" operator="between" stopIfTrue="1">
      <formula>-0.05</formula>
      <formula>-0.09999</formula>
    </cfRule>
    <cfRule type="cellIs" priority="71" dxfId="1" operator="between" stopIfTrue="1">
      <formula>-100</formula>
      <formula>-0.1</formula>
    </cfRule>
  </conditionalFormatting>
  <conditionalFormatting sqref="E19:FG19">
    <cfRule type="cellIs" priority="72" dxfId="2" operator="between" stopIfTrue="1">
      <formula>0.5</formula>
      <formula>100</formula>
    </cfRule>
    <cfRule type="cellIs" priority="73" dxfId="0" operator="between" stopIfTrue="1">
      <formula>0.25</formula>
      <formula>0.5000001</formula>
    </cfRule>
    <cfRule type="cellIs" priority="74" dxfId="1" operator="between" stopIfTrue="1">
      <formula>-100</formula>
      <formula>0.25</formula>
    </cfRule>
  </conditionalFormatting>
  <conditionalFormatting sqref="E22:FG22">
    <cfRule type="cellIs" priority="75" dxfId="0" operator="between" stopIfTrue="1">
      <formula>0.07</formula>
      <formula>0.15</formula>
    </cfRule>
    <cfRule type="cellIs" priority="76" dxfId="2" operator="greaterThan" stopIfTrue="1">
      <formula>0.15</formula>
    </cfRule>
    <cfRule type="cellIs" priority="77" dxfId="1" operator="lessThan" stopIfTrue="1">
      <formula>0.07</formula>
    </cfRule>
  </conditionalFormatting>
  <conditionalFormatting sqref="E32:FG32">
    <cfRule type="cellIs" priority="78" dxfId="2" operator="between" stopIfTrue="1">
      <formula>-10</formula>
      <formula>0.05001</formula>
    </cfRule>
    <cfRule type="cellIs" priority="79" dxfId="0" operator="between" stopIfTrue="1">
      <formula>0.05</formula>
      <formula>0.1001</formula>
    </cfRule>
    <cfRule type="cellIs" priority="80" dxfId="1" operator="between" stopIfTrue="1">
      <formula>0.1</formula>
      <formula>100</formula>
    </cfRule>
  </conditionalFormatting>
  <conditionalFormatting sqref="E44:FG44">
    <cfRule type="cellIs" priority="81" dxfId="1" operator="greaterThan" stopIfTrue="1">
      <formula>0.1</formula>
    </cfRule>
    <cfRule type="cellIs" priority="82" dxfId="2" operator="lessThanOrEqual" stopIfTrue="1">
      <formula>0</formula>
    </cfRule>
    <cfRule type="cellIs" priority="83" dxfId="0" operator="between" stopIfTrue="1">
      <formula>0</formula>
      <formula>0.1</formula>
    </cfRule>
  </conditionalFormatting>
  <conditionalFormatting sqref="E14:FG14">
    <cfRule type="expression" priority="84" dxfId="2" stopIfTrue="1">
      <formula>AND(E2=C2,E14-C14&gt;0,E14&gt;0)</formula>
    </cfRule>
    <cfRule type="expression" priority="85" dxfId="1" stopIfTrue="1">
      <formula>AND(E2=C2,E14-C14&lt;=0)</formula>
    </cfRule>
  </conditionalFormatting>
  <conditionalFormatting sqref="E39:FG39">
    <cfRule type="cellIs" priority="86" dxfId="2" operator="greaterThanOrEqual" stopIfTrue="1">
      <formula>1</formula>
    </cfRule>
    <cfRule type="cellIs" priority="87" dxfId="0" operator="lessThan" stopIfTrue="1">
      <formula>1</formula>
    </cfRule>
  </conditionalFormatting>
  <conditionalFormatting sqref="E45:BC45">
    <cfRule type="expression" priority="88" dxfId="1" stopIfTrue="1">
      <formula>E45/E46&gt;1.1</formula>
    </cfRule>
    <cfRule type="expression" priority="89" dxfId="2" stopIfTrue="1">
      <formula>E46-E45&gt;=0</formula>
    </cfRule>
    <cfRule type="expression" priority="90" dxfId="0" stopIfTrue="1">
      <formula>E46-E45&lt;0</formula>
    </cfRule>
  </conditionalFormatting>
  <conditionalFormatting sqref="E51:FG51">
    <cfRule type="expression" priority="91" dxfId="2" stopIfTrue="1">
      <formula>AND(E2=C2,E51/C51&gt;1)</formula>
    </cfRule>
    <cfRule type="expression" priority="92" dxfId="0" stopIfTrue="1">
      <formula>AND(E2=C2,E51/C51&lt;=1)</formula>
    </cfRule>
  </conditionalFormatting>
  <conditionalFormatting sqref="E17:FG17">
    <cfRule type="cellIs" priority="93" dxfId="2" operator="between" stopIfTrue="1">
      <formula>-100</formula>
      <formula>-0.01</formula>
    </cfRule>
    <cfRule type="cellIs" priority="94" dxfId="0" operator="between" stopIfTrue="1">
      <formula>-0.01</formula>
      <formula>0.03</formula>
    </cfRule>
    <cfRule type="cellIs" priority="95" dxfId="1" operator="between" stopIfTrue="1">
      <formula>0.03</formula>
      <formula>100</formula>
    </cfRule>
  </conditionalFormatting>
  <conditionalFormatting sqref="BD45:FG45">
    <cfRule type="expression" priority="96" dxfId="1" stopIfTrue="1">
      <formula>BD45/BD46&gt;1.3</formula>
    </cfRule>
    <cfRule type="expression" priority="97" dxfId="2" stopIfTrue="1">
      <formula>BD46-BD45&gt;=0</formula>
    </cfRule>
    <cfRule type="expression" priority="98" dxfId="0" stopIfTrue="1">
      <formula>BD46-BD45&lt;0</formula>
    </cfRule>
  </conditionalFormatting>
  <conditionalFormatting sqref="E5:FG5">
    <cfRule type="cellIs" priority="99" dxfId="1" operator="lessThan" stopIfTrue="1">
      <formula>0.05</formula>
    </cfRule>
    <cfRule type="cellIs" priority="100" dxfId="2" operator="greaterThanOrEqual" stopIfTrue="1">
      <formula>0.09999</formula>
    </cfRule>
    <cfRule type="cellIs" priority="101" dxfId="0" operator="between" stopIfTrue="1">
      <formula>0.049999</formula>
      <formula>0.1</formula>
    </cfRule>
  </conditionalFormatting>
  <conditionalFormatting sqref="E6:M6">
    <cfRule type="expression" priority="102" dxfId="2" stopIfTrue="1">
      <formula>AND(E2=C2,E6-C6&gt;=0,E6&gt;0)</formula>
    </cfRule>
    <cfRule type="expression" priority="103" dxfId="0" stopIfTrue="1">
      <formula>AND(E2=C2,E6/C6&gt;=0.88,E6/C6&lt;1)</formula>
    </cfRule>
    <cfRule type="expression" priority="104" dxfId="1" stopIfTrue="1">
      <formula>AND(E2=C2,E6/C6&lt;0.88)</formula>
    </cfRule>
  </conditionalFormatting>
  <conditionalFormatting sqref="E47:FG47">
    <cfRule type="cellIs" priority="105" dxfId="3" operator="equal" stopIfTrue="1">
      <formula>"No Inv"</formula>
    </cfRule>
    <cfRule type="expression" priority="106" dxfId="2" stopIfTrue="1">
      <formula>E47-E48&gt;0</formula>
    </cfRule>
    <cfRule type="expression" priority="107" dxfId="0" stopIfTrue="1">
      <formula>E47&lt;=E48</formula>
    </cfRule>
  </conditionalFormatting>
  <conditionalFormatting sqref="N6:FG6">
    <cfRule type="expression" priority="108" dxfId="2" stopIfTrue="1">
      <formula>AND(N2=M2,N6-M6&gt;=0,N6&gt;0)</formula>
    </cfRule>
    <cfRule type="expression" priority="109" dxfId="0" stopIfTrue="1">
      <formula>AND(N2=M2,N6/M6&gt;=0.88,N6/M6&lt;1)</formula>
    </cfRule>
    <cfRule type="expression" priority="110" dxfId="1" stopIfTrue="1">
      <formula>AND(N2=M2,N6/M6&lt;0.88)</formula>
    </cfRule>
  </conditionalFormatting>
  <conditionalFormatting sqref="E28">
    <cfRule type="cellIs" priority="111" dxfId="2" operator="greaterThanOrEqual" stopIfTrue="1">
      <formula>90</formula>
    </cfRule>
    <cfRule type="cellIs" priority="112" dxfId="0" operator="between" stopIfTrue="1">
      <formula>70</formula>
      <formula>90</formula>
    </cfRule>
    <cfRule type="cellIs" priority="113" dxfId="1" operator="lessThanOrEqual" stopIfTrue="1">
      <formula>70</formula>
    </cfRule>
  </conditionalFormatting>
  <conditionalFormatting sqref="E25:FG25">
    <cfRule type="cellIs" priority="114" dxfId="2" operator="greaterThanOrEqual" stopIfTrue="1">
      <formula>0.9</formula>
    </cfRule>
    <cfRule type="cellIs" priority="115" dxfId="0" operator="between" stopIfTrue="1">
      <formula>0.7</formula>
      <formula>0.9</formula>
    </cfRule>
    <cfRule type="cellIs" priority="116" dxfId="1" operator="lessThanOrEqual" stopIfTrue="1">
      <formula>0.7</formula>
    </cfRule>
  </conditionalFormatting>
  <conditionalFormatting sqref="E26:FG26">
    <cfRule type="cellIs" priority="117" dxfId="2" operator="lessThanOrEqual" stopIfTrue="1">
      <formula>0.03</formula>
    </cfRule>
    <cfRule type="cellIs" priority="118" dxfId="0" operator="between" stopIfTrue="1">
      <formula>0.03</formula>
      <formula>0.05</formula>
    </cfRule>
    <cfRule type="cellIs" priority="119" dxfId="1" operator="greaterThanOrEqual" stopIfTrue="1">
      <formula>0.05</formula>
    </cfRule>
  </conditionalFormatting>
  <printOptions horizontalCentered="1" verticalCentered="1"/>
  <pageMargins left="0.25" right="0.25" top="0.5" bottom="0.5" header="0.5" footer="0.5"/>
  <pageSetup orientation="landscape" r:id="rId1"/>
</worksheet>
</file>

<file path=xl/worksheets/sheet4.xml><?xml version="1.0" encoding="utf-8"?>
<worksheet xmlns="http://schemas.openxmlformats.org/spreadsheetml/2006/main" xmlns:r="http://schemas.openxmlformats.org/officeDocument/2006/relationships">
  <sheetPr codeName="Sheet4"/>
  <dimension ref="A1:G60"/>
  <sheetViews>
    <sheetView workbookViewId="0" topLeftCell="A1">
      <selection activeCell="G25" sqref="G25"/>
    </sheetView>
  </sheetViews>
  <sheetFormatPr defaultColWidth="9.140625" defaultRowHeight="12.75"/>
  <cols>
    <col min="1" max="1" width="34.7109375" style="0" customWidth="1"/>
    <col min="2" max="2" width="14.8515625" style="110" customWidth="1"/>
    <col min="3" max="5" width="14.140625" style="110" customWidth="1"/>
    <col min="6" max="6" width="10.57421875" style="110" customWidth="1"/>
    <col min="7" max="7" width="37.140625" style="142" customWidth="1"/>
  </cols>
  <sheetData>
    <row r="1" spans="1:6" ht="12.75">
      <c r="A1" t="s">
        <v>273</v>
      </c>
      <c r="B1" s="110" t="s">
        <v>273</v>
      </c>
      <c r="C1" s="145" t="s">
        <v>197</v>
      </c>
      <c r="D1" s="145"/>
      <c r="E1" s="145"/>
      <c r="F1" s="110" t="s">
        <v>180</v>
      </c>
    </row>
    <row r="2" spans="1:7" ht="12.75">
      <c r="A2" t="str">
        <f>'Output Results'!A2</f>
        <v>Measure - Unhide Col. B for detail</v>
      </c>
      <c r="B2" s="110" t="str">
        <f>'Output Results'!C:C</f>
        <v>Good</v>
      </c>
      <c r="C2" s="110" t="s">
        <v>198</v>
      </c>
      <c r="D2" s="110" t="s">
        <v>199</v>
      </c>
      <c r="E2" s="110" t="s">
        <v>200</v>
      </c>
      <c r="F2" s="110" t="s">
        <v>181</v>
      </c>
      <c r="G2" s="110" t="s">
        <v>173</v>
      </c>
    </row>
    <row r="3" spans="1:2" ht="12.75">
      <c r="A3" s="141" t="str">
        <f>'Output Results'!A3</f>
        <v>Profitability Measures</v>
      </c>
      <c r="B3" s="110" t="s">
        <v>273</v>
      </c>
    </row>
    <row r="4" spans="1:7" ht="12.75">
      <c r="A4" t="str">
        <f>'Output Results'!A4</f>
        <v>Pretax Profit Margin </v>
      </c>
      <c r="B4" s="110" t="str">
        <f>'Output Results'!C:C</f>
        <v>&gt;15%</v>
      </c>
      <c r="C4" s="110" t="s">
        <v>54</v>
      </c>
      <c r="D4" s="143" t="s">
        <v>55</v>
      </c>
      <c r="E4" s="110" t="s">
        <v>56</v>
      </c>
      <c r="F4" s="110">
        <v>1</v>
      </c>
      <c r="G4" s="142" t="s">
        <v>94</v>
      </c>
    </row>
    <row r="5" spans="1:7" ht="12.75">
      <c r="A5" t="str">
        <f>'Output Results'!A5</f>
        <v>Net Profit Margin (Profitability)</v>
      </c>
      <c r="B5" s="110" t="str">
        <f>'Output Results'!C:C</f>
        <v>&gt;10%</v>
      </c>
      <c r="C5" s="110" t="s">
        <v>344</v>
      </c>
      <c r="D5" s="110" t="s">
        <v>82</v>
      </c>
      <c r="E5" s="110" t="s">
        <v>345</v>
      </c>
      <c r="F5" s="110">
        <v>2</v>
      </c>
      <c r="G5" s="142" t="s">
        <v>174</v>
      </c>
    </row>
    <row r="6" spans="1:7" ht="12.75">
      <c r="A6" t="str">
        <f>'Output Results'!A6</f>
        <v>Asset Turnover(Efficiency)</v>
      </c>
      <c r="B6" s="110" t="str">
        <f>'Output Results'!C:C</f>
        <v>Chk Chgs</v>
      </c>
      <c r="C6" s="110" t="s">
        <v>346</v>
      </c>
      <c r="D6" s="110" t="s">
        <v>347</v>
      </c>
      <c r="E6" s="110" t="s">
        <v>348</v>
      </c>
      <c r="F6" s="110">
        <v>4</v>
      </c>
      <c r="G6" s="142" t="s">
        <v>174</v>
      </c>
    </row>
    <row r="7" spans="1:7" ht="12.75">
      <c r="A7" t="str">
        <f>'Output Results'!A7</f>
        <v>Financial Leverage(Gearing)</v>
      </c>
      <c r="B7" s="110" t="str">
        <f>'Output Results'!C:C</f>
        <v>Chk Chgs</v>
      </c>
      <c r="C7" s="110" t="s">
        <v>53</v>
      </c>
      <c r="F7" s="110">
        <v>4</v>
      </c>
      <c r="G7" s="142" t="s">
        <v>174</v>
      </c>
    </row>
    <row r="8" spans="1:7" ht="12.75">
      <c r="A8" t="str">
        <f>'Output Results'!A8</f>
        <v>Return on Equity </v>
      </c>
      <c r="B8" s="110" t="str">
        <f>'Output Results'!C:C</f>
        <v>&gt;15%</v>
      </c>
      <c r="C8" s="110" t="s">
        <v>54</v>
      </c>
      <c r="D8" s="143" t="s">
        <v>57</v>
      </c>
      <c r="E8" s="110" t="s">
        <v>58</v>
      </c>
      <c r="F8" s="110">
        <v>5</v>
      </c>
      <c r="G8" s="142" t="s">
        <v>175</v>
      </c>
    </row>
    <row r="9" spans="1:7" ht="12.75">
      <c r="A9" t="str">
        <f>'Output Results'!A9</f>
        <v>Retained to Common Eqty</v>
      </c>
      <c r="B9" s="110" t="str">
        <f>'Output Results'!C:C</f>
        <v>&gt;= Grth Rt</v>
      </c>
      <c r="C9" s="110" t="s">
        <v>54</v>
      </c>
      <c r="D9" s="143" t="s">
        <v>57</v>
      </c>
      <c r="E9" s="110" t="s">
        <v>58</v>
      </c>
      <c r="F9" s="110">
        <v>3</v>
      </c>
      <c r="G9" s="142" t="s">
        <v>95</v>
      </c>
    </row>
    <row r="10" spans="1:7" ht="12.75">
      <c r="A10" t="str">
        <f>'Output Results'!A11</f>
        <v>Return on Invested Capital </v>
      </c>
      <c r="B10" s="110" t="str">
        <f>'Output Results'!C:C</f>
        <v>&lt; ROE</v>
      </c>
      <c r="C10" s="110" t="s">
        <v>54</v>
      </c>
      <c r="D10" s="143" t="s">
        <v>57</v>
      </c>
      <c r="E10" s="110" t="s">
        <v>58</v>
      </c>
      <c r="F10" s="110">
        <v>4</v>
      </c>
      <c r="G10" s="142" t="s">
        <v>176</v>
      </c>
    </row>
    <row r="11" spans="1:7" ht="12.75">
      <c r="A11" t="str">
        <f>'Output Results'!A12</f>
        <v>Return on Total Assets</v>
      </c>
      <c r="B11" s="110" t="str">
        <f>'Output Results'!C:C</f>
        <v>&gt;15%</v>
      </c>
      <c r="C11" s="110" t="s">
        <v>54</v>
      </c>
      <c r="D11" s="143" t="s">
        <v>55</v>
      </c>
      <c r="E11" s="110" t="s">
        <v>56</v>
      </c>
      <c r="F11" s="110">
        <v>4</v>
      </c>
      <c r="G11" s="142" t="s">
        <v>176</v>
      </c>
    </row>
    <row r="12" spans="1:7" ht="12.75">
      <c r="A12" t="str">
        <f>'Output Results'!A13</f>
        <v>Cash from Operations/Net Income %</v>
      </c>
      <c r="B12" s="110" t="str">
        <f>'Output Results'!C:C</f>
        <v>Cmp Ind</v>
      </c>
      <c r="C12" s="110" t="s">
        <v>59</v>
      </c>
      <c r="D12" s="143" t="s">
        <v>60</v>
      </c>
      <c r="E12" s="110" t="s">
        <v>61</v>
      </c>
      <c r="F12" s="110">
        <v>4</v>
      </c>
      <c r="G12" s="142" t="s">
        <v>177</v>
      </c>
    </row>
    <row r="13" spans="1:7" ht="12.75">
      <c r="A13" t="str">
        <f>'Output Results'!A14</f>
        <v>EPS</v>
      </c>
      <c r="B13" s="110" t="str">
        <f>'Output Results'!C:C</f>
        <v>&gt; 0%</v>
      </c>
      <c r="C13" s="110" t="s">
        <v>426</v>
      </c>
      <c r="E13" s="110" t="s">
        <v>425</v>
      </c>
      <c r="F13" s="110">
        <v>1</v>
      </c>
      <c r="G13" s="142" t="s">
        <v>96</v>
      </c>
    </row>
    <row r="14" spans="1:7" ht="12.75">
      <c r="A14" t="str">
        <f>'Output Results'!A15</f>
        <v>Cash From Operations/Per Share</v>
      </c>
      <c r="B14" s="110" t="str">
        <f>'Output Results'!C:C</f>
        <v>&gt; Prior Yr</v>
      </c>
      <c r="C14" s="110" t="s">
        <v>178</v>
      </c>
      <c r="D14" s="110" t="s">
        <v>63</v>
      </c>
      <c r="E14" s="110" t="s">
        <v>62</v>
      </c>
      <c r="F14" s="110">
        <v>4</v>
      </c>
      <c r="G14" s="142" t="s">
        <v>179</v>
      </c>
    </row>
    <row r="15" spans="1:6" ht="12.75">
      <c r="A15" t="str">
        <f>'Output Results'!A16</f>
        <v>Growth in Cash from Operations/Share %</v>
      </c>
      <c r="B15" s="110" t="str">
        <f>'Output Results'!C:C</f>
        <v>&gt;EPS </v>
      </c>
      <c r="C15" s="110" t="s">
        <v>64</v>
      </c>
      <c r="E15" s="110" t="s">
        <v>65</v>
      </c>
      <c r="F15" s="110">
        <v>3</v>
      </c>
    </row>
    <row r="16" spans="1:7" ht="12.75">
      <c r="A16" t="str">
        <f>'Output Results'!A17</f>
        <v>Quality of Earnings</v>
      </c>
      <c r="B16" s="110" t="str">
        <f>'Output Results'!C:C</f>
        <v>&gt;EPS Gr</v>
      </c>
      <c r="C16" s="110" t="s">
        <v>66</v>
      </c>
      <c r="D16" s="143" t="s">
        <v>67</v>
      </c>
      <c r="E16" s="110" t="s">
        <v>68</v>
      </c>
      <c r="F16" s="110">
        <v>5</v>
      </c>
      <c r="G16" s="142" t="s">
        <v>97</v>
      </c>
    </row>
    <row r="17" spans="1:7" ht="12.75">
      <c r="A17" t="str">
        <f>'Output Results'!A18</f>
        <v>Impact on NI of Expensing Stk Options</v>
      </c>
      <c r="B17" s="110" t="str">
        <f>'Output Results'!C:C</f>
        <v>&lt; 3%</v>
      </c>
      <c r="C17" s="143" t="s">
        <v>69</v>
      </c>
      <c r="D17" s="110" t="s">
        <v>70</v>
      </c>
      <c r="E17" s="110" t="s">
        <v>71</v>
      </c>
      <c r="F17" s="110">
        <v>5</v>
      </c>
      <c r="G17" s="142" t="s">
        <v>98</v>
      </c>
    </row>
    <row r="18" spans="1:7" ht="12.75">
      <c r="A18" t="str">
        <f>'Output Results'!A19</f>
        <v>Retained Earnings/Shareholder Equity</v>
      </c>
      <c r="B18" s="110" t="str">
        <f>'Output Results'!C:C</f>
        <v>&gt;-5%</v>
      </c>
      <c r="C18" s="110" t="s">
        <v>72</v>
      </c>
      <c r="D18" s="110" t="s">
        <v>73</v>
      </c>
      <c r="E18" s="110" t="s">
        <v>74</v>
      </c>
      <c r="F18" s="110">
        <v>1</v>
      </c>
      <c r="G18" s="142" t="s">
        <v>99</v>
      </c>
    </row>
    <row r="19" spans="1:7" ht="12.75">
      <c r="A19" t="str">
        <f>'Output Results'!A20</f>
        <v>Free Cash Flow ($M)</v>
      </c>
      <c r="B19" s="110" t="str">
        <f>'Output Results'!C:C</f>
        <v>SGR </v>
      </c>
      <c r="C19" s="110" t="s">
        <v>429</v>
      </c>
      <c r="D19" s="110" t="s">
        <v>75</v>
      </c>
      <c r="F19" s="110">
        <v>2</v>
      </c>
      <c r="G19" s="142" t="s">
        <v>100</v>
      </c>
    </row>
    <row r="20" spans="1:7" ht="12.75">
      <c r="A20" t="str">
        <f>'Output Results'!A21</f>
        <v>Free Cash Flow Margin %</v>
      </c>
      <c r="B20" s="110" t="str">
        <f>'Output Results'!C:C</f>
        <v>&gt; Prior Yr</v>
      </c>
      <c r="C20" s="110" t="s">
        <v>71</v>
      </c>
      <c r="D20" s="110" t="s">
        <v>76</v>
      </c>
      <c r="E20" s="110" t="s">
        <v>56</v>
      </c>
      <c r="F20" s="110">
        <v>5</v>
      </c>
      <c r="G20" s="142" t="s">
        <v>176</v>
      </c>
    </row>
    <row r="21" spans="1:7" ht="12.75">
      <c r="A21" t="str">
        <f>'Output Results'!A22</f>
        <v>Operating Cash Flow Margin</v>
      </c>
      <c r="B21" s="110" t="str">
        <f>'Output Results'!C:C</f>
        <v>&gt;10%</v>
      </c>
      <c r="C21" s="110" t="s">
        <v>54</v>
      </c>
      <c r="D21" s="143" t="s">
        <v>55</v>
      </c>
      <c r="E21" s="110" t="s">
        <v>56</v>
      </c>
      <c r="F21" s="110">
        <v>5</v>
      </c>
      <c r="G21" s="142" t="s">
        <v>176</v>
      </c>
    </row>
    <row r="22" spans="1:6" ht="12.75">
      <c r="A22" t="str">
        <f>'Output Results'!A23</f>
        <v>Operating Cash Flow Coverage </v>
      </c>
      <c r="B22" s="110" t="str">
        <f>'Output Results'!C:C</f>
        <v>&gt; 15%</v>
      </c>
      <c r="C22" s="110" t="s">
        <v>183</v>
      </c>
      <c r="D22" s="110" t="s">
        <v>184</v>
      </c>
      <c r="E22" s="110" t="s">
        <v>185</v>
      </c>
      <c r="F22" s="110">
        <v>3</v>
      </c>
    </row>
    <row r="23" spans="1:7" ht="12.75">
      <c r="A23" t="str">
        <f>'Output Results'!A24</f>
        <v>Pretax Profit</v>
      </c>
      <c r="F23" s="110" t="s">
        <v>273</v>
      </c>
      <c r="G23" s="142" t="s">
        <v>182</v>
      </c>
    </row>
    <row r="24" spans="1:7" ht="12.75">
      <c r="A24" t="s">
        <v>7</v>
      </c>
      <c r="B24" s="110" t="s">
        <v>8</v>
      </c>
      <c r="C24" s="110" t="s">
        <v>8</v>
      </c>
      <c r="D24" s="110" t="s">
        <v>9</v>
      </c>
      <c r="E24" s="110" t="s">
        <v>10</v>
      </c>
      <c r="G24" s="142" t="s">
        <v>11</v>
      </c>
    </row>
    <row r="25" spans="1:2" ht="12.75">
      <c r="A25" s="141" t="str">
        <f>'Output Results'!A27</f>
        <v>Capital Structure</v>
      </c>
      <c r="B25" s="110" t="s">
        <v>273</v>
      </c>
    </row>
    <row r="26" spans="1:7" ht="12.75">
      <c r="A26" t="str">
        <f>'Output Results'!A28</f>
        <v>Total Debt to Equity Ratio</v>
      </c>
      <c r="B26" s="110" t="str">
        <f>'Output Results'!C:C</f>
        <v>Cmp Ind</v>
      </c>
      <c r="C26" s="110" t="s">
        <v>77</v>
      </c>
      <c r="E26" s="110" t="s">
        <v>78</v>
      </c>
      <c r="F26" s="110">
        <v>1</v>
      </c>
      <c r="G26" s="142" t="s">
        <v>101</v>
      </c>
    </row>
    <row r="27" spans="1:7" ht="12.75">
      <c r="A27" t="str">
        <f>'Output Results'!A29</f>
        <v>Total Debt/ NCO</v>
      </c>
      <c r="B27" s="110" t="str">
        <f>'Output Results'!C:C</f>
        <v> </v>
      </c>
      <c r="C27" s="110" t="s">
        <v>77</v>
      </c>
      <c r="E27" s="110" t="s">
        <v>78</v>
      </c>
      <c r="F27" s="110">
        <v>5</v>
      </c>
      <c r="G27" s="142" t="s">
        <v>102</v>
      </c>
    </row>
    <row r="28" spans="1:7" ht="12.75">
      <c r="A28" t="str">
        <f>'Output Results'!A30</f>
        <v>LTD / 2x Last Years Earnings</v>
      </c>
      <c r="B28" s="110" t="str">
        <f>'Output Results'!C:C</f>
        <v>&lt;. 33</v>
      </c>
      <c r="C28" s="110" t="s">
        <v>66</v>
      </c>
      <c r="E28" s="110" t="s">
        <v>79</v>
      </c>
      <c r="F28" s="110">
        <v>5</v>
      </c>
      <c r="G28" s="142" t="s">
        <v>102</v>
      </c>
    </row>
    <row r="29" spans="1:7" ht="12.75">
      <c r="A29" t="str">
        <f>'Output Results'!A31</f>
        <v>Share Buyback/(Dilution) </v>
      </c>
      <c r="B29" s="110" t="str">
        <f>'Output Results'!C:C</f>
        <v>&lt;3.3</v>
      </c>
      <c r="C29" s="110" t="s">
        <v>429</v>
      </c>
      <c r="D29" s="110">
        <v>-2</v>
      </c>
      <c r="E29" s="110" t="s">
        <v>80</v>
      </c>
      <c r="F29" s="110">
        <v>4</v>
      </c>
      <c r="G29" s="142" t="s">
        <v>103</v>
      </c>
    </row>
    <row r="30" spans="1:7" ht="12.75">
      <c r="A30" t="str">
        <f>'Output Results'!A32</f>
        <v>Stk Option Shares/Total Shares %</v>
      </c>
      <c r="B30" s="110" t="str">
        <f>'Output Results'!C:C</f>
        <v>&lt;1</v>
      </c>
      <c r="C30" s="110" t="s">
        <v>81</v>
      </c>
      <c r="D30" s="110" t="s">
        <v>82</v>
      </c>
      <c r="E30" s="110" t="s">
        <v>71</v>
      </c>
      <c r="F30" s="110">
        <v>5</v>
      </c>
      <c r="G30" s="142" t="s">
        <v>104</v>
      </c>
    </row>
    <row r="31" spans="1:7" ht="12.75">
      <c r="A31" t="str">
        <f>'Output Results'!A33</f>
        <v>Net C&amp;E+STI+MS-Total Debt</v>
      </c>
      <c r="B31" s="110" t="str">
        <f>'Output Results'!C:C</f>
        <v>&gt; 0.0%</v>
      </c>
      <c r="C31" s="110" t="s">
        <v>191</v>
      </c>
      <c r="E31" s="110" t="s">
        <v>75</v>
      </c>
      <c r="F31" s="110">
        <v>3</v>
      </c>
      <c r="G31" s="142" t="s">
        <v>105</v>
      </c>
    </row>
    <row r="32" spans="1:7" ht="12.75">
      <c r="A32" t="str">
        <f>'Output Results'!A34</f>
        <v>Net C&amp;E+STI+MS-Total Debt per Sh</v>
      </c>
      <c r="B32" s="110" t="str">
        <f>'Output Results'!C:C</f>
        <v>&lt;5%</v>
      </c>
      <c r="C32" s="110" t="s">
        <v>191</v>
      </c>
      <c r="E32" s="110" t="s">
        <v>75</v>
      </c>
      <c r="F32" s="110">
        <v>3</v>
      </c>
      <c r="G32" s="142" t="s">
        <v>105</v>
      </c>
    </row>
    <row r="33" spans="1:7" ht="12.75">
      <c r="A33" t="str">
        <f>'Output Results'!A35</f>
        <v>C&amp;E+STI+MS vs Debt Ratio</v>
      </c>
      <c r="B33" s="110" t="str">
        <f>'Output Results'!C:C</f>
        <v>&gt;0</v>
      </c>
      <c r="C33" s="110" t="s">
        <v>437</v>
      </c>
      <c r="D33" s="110" t="s">
        <v>83</v>
      </c>
      <c r="E33" s="110" t="s">
        <v>66</v>
      </c>
      <c r="F33" s="110">
        <v>3</v>
      </c>
      <c r="G33" s="142" t="s">
        <v>105</v>
      </c>
    </row>
    <row r="34" spans="1:7" ht="12.75">
      <c r="A34" t="str">
        <f>'Output Results'!A36</f>
        <v>C&amp;E+STI+MS Ratio CY/PY %</v>
      </c>
      <c r="B34" s="110" t="str">
        <f>'Output Results'!C:C</f>
        <v>&gt;0</v>
      </c>
      <c r="C34" s="110" t="s">
        <v>429</v>
      </c>
      <c r="D34" s="110" t="s">
        <v>75</v>
      </c>
      <c r="F34" s="110">
        <v>3</v>
      </c>
      <c r="G34" s="142" t="s">
        <v>105</v>
      </c>
    </row>
    <row r="35" spans="1:7" ht="12.75">
      <c r="A35" t="str">
        <f>'Output Results'!A37</f>
        <v>Interest Coverage Ratio </v>
      </c>
      <c r="B35" s="110" t="str">
        <f>'Output Results'!C:C</f>
        <v>&gt; 1.5</v>
      </c>
      <c r="C35" s="110" t="s">
        <v>310</v>
      </c>
      <c r="D35" s="110" t="s">
        <v>84</v>
      </c>
      <c r="E35" s="110" t="s">
        <v>85</v>
      </c>
      <c r="F35" s="110">
        <v>5</v>
      </c>
      <c r="G35" s="142" t="s">
        <v>106</v>
      </c>
    </row>
    <row r="36" spans="1:7" ht="12.75">
      <c r="A36" t="str">
        <f>'Output Results'!A38</f>
        <v>Current Ratio</v>
      </c>
      <c r="B36" s="110" t="str">
        <f>'Output Results'!C:C</f>
        <v>&gt; 0%</v>
      </c>
      <c r="C36" s="110" t="s">
        <v>86</v>
      </c>
      <c r="D36" s="110" t="s">
        <v>87</v>
      </c>
      <c r="E36" s="110" t="s">
        <v>473</v>
      </c>
      <c r="F36" s="110">
        <v>1</v>
      </c>
      <c r="G36" s="142" t="s">
        <v>107</v>
      </c>
    </row>
    <row r="37" spans="1:7" ht="12.75">
      <c r="A37" t="str">
        <f>'Output Results'!A39</f>
        <v>Quick Assets Ratio</v>
      </c>
      <c r="B37" s="110" t="str">
        <f>'Output Results'!C:C</f>
        <v>&gt; 5</v>
      </c>
      <c r="C37" s="110" t="s">
        <v>88</v>
      </c>
      <c r="D37" s="110" t="s">
        <v>473</v>
      </c>
      <c r="F37" s="110">
        <v>1</v>
      </c>
      <c r="G37" s="142" t="s">
        <v>107</v>
      </c>
    </row>
    <row r="38" spans="1:7" ht="12.75">
      <c r="A38" t="str">
        <f>'Output Results'!A40</f>
        <v>Foolish Flow Ratio</v>
      </c>
      <c r="B38" s="110" t="str">
        <f>'Output Results'!C:C</f>
        <v>&gt; 2.0</v>
      </c>
      <c r="C38" s="110" t="s">
        <v>66</v>
      </c>
      <c r="D38" s="110" t="s">
        <v>89</v>
      </c>
      <c r="E38" s="110" t="s">
        <v>90</v>
      </c>
      <c r="F38" s="110">
        <v>2</v>
      </c>
      <c r="G38" s="142" t="s">
        <v>108</v>
      </c>
    </row>
    <row r="39" spans="1:2" ht="12.75">
      <c r="A39" s="141" t="str">
        <f>'Output Results'!A41</f>
        <v>Turnover Ratios</v>
      </c>
      <c r="B39" s="110" t="s">
        <v>273</v>
      </c>
    </row>
    <row r="40" spans="1:7" ht="12.75">
      <c r="A40" t="str">
        <f>'Output Results'!A42</f>
        <v>% Change in Accounts Receivable(AR)</v>
      </c>
      <c r="B40" s="110" t="str">
        <f>'Output Results'!C:C</f>
        <v>&lt;1.25</v>
      </c>
      <c r="C40" s="110" t="s">
        <v>75</v>
      </c>
      <c r="D40" s="110" t="s">
        <v>429</v>
      </c>
      <c r="F40" s="110">
        <v>3</v>
      </c>
      <c r="G40" s="142" t="s">
        <v>109</v>
      </c>
    </row>
    <row r="41" spans="1:7" ht="12.75">
      <c r="A41" t="str">
        <f>'Output Results'!A43</f>
        <v>Change in Sales %</v>
      </c>
      <c r="B41" s="110">
        <f>'Output Results'!C:C</f>
        <v>0</v>
      </c>
      <c r="C41" s="110" t="s">
        <v>91</v>
      </c>
      <c r="D41" s="110" t="s">
        <v>92</v>
      </c>
      <c r="E41" s="110" t="s">
        <v>56</v>
      </c>
      <c r="F41" s="110">
        <v>3</v>
      </c>
      <c r="G41" s="142" t="s">
        <v>110</v>
      </c>
    </row>
    <row r="42" spans="1:7" ht="12.75">
      <c r="A42" t="str">
        <f>'Output Results'!A44</f>
        <v>% Change in AR vs Sales</v>
      </c>
      <c r="B42" s="110" t="str">
        <f>'Output Results'!C:C</f>
        <v>&lt; 0%</v>
      </c>
      <c r="C42" s="110" t="s">
        <v>75</v>
      </c>
      <c r="D42" s="110" t="s">
        <v>93</v>
      </c>
      <c r="E42" s="110" t="s">
        <v>71</v>
      </c>
      <c r="F42" s="110">
        <v>4</v>
      </c>
      <c r="G42" s="142" t="s">
        <v>113</v>
      </c>
    </row>
    <row r="43" spans="1:7" ht="12.75">
      <c r="A43" t="str">
        <f>'Output Results'!A45</f>
        <v>Days Sales Outstanding CY</v>
      </c>
      <c r="B43" s="110" t="str">
        <f>'Output Results'!C:C</f>
        <v>&gt;12%</v>
      </c>
      <c r="C43" s="110" t="s">
        <v>425</v>
      </c>
      <c r="D43" s="110" t="s">
        <v>426</v>
      </c>
      <c r="F43" s="110">
        <v>3</v>
      </c>
      <c r="G43" s="142" t="s">
        <v>111</v>
      </c>
    </row>
    <row r="44" spans="1:7" ht="12.75">
      <c r="A44" t="str">
        <f>'Output Results'!A46</f>
        <v>Days Sales Outstanding PY</v>
      </c>
      <c r="B44" s="110" t="str">
        <f>'Output Results'!C:C</f>
        <v>&lt; 0%</v>
      </c>
      <c r="C44" s="110" t="s">
        <v>53</v>
      </c>
      <c r="F44" s="110">
        <v>3</v>
      </c>
      <c r="G44" s="142" t="s">
        <v>111</v>
      </c>
    </row>
    <row r="45" spans="1:7" ht="12.75">
      <c r="A45" t="str">
        <f>'Output Results'!A47</f>
        <v>Inventory Turnover Rate (CY)</v>
      </c>
      <c r="B45" s="110" t="str">
        <f>'Output Results'!C:C</f>
        <v>&lt; PY</v>
      </c>
      <c r="C45" s="110" t="s">
        <v>425</v>
      </c>
      <c r="D45" s="110" t="s">
        <v>419</v>
      </c>
      <c r="F45" s="110">
        <v>4</v>
      </c>
      <c r="G45" s="142" t="s">
        <v>112</v>
      </c>
    </row>
    <row r="46" spans="1:6" ht="12.75">
      <c r="A46" t="str">
        <f>'Output Results'!A48</f>
        <v>Inventory Turnover Rate (PY)</v>
      </c>
      <c r="B46" s="110">
        <f>'Output Results'!C:C</f>
        <v>0</v>
      </c>
      <c r="C46" s="110" t="s">
        <v>53</v>
      </c>
      <c r="F46" s="110">
        <v>3</v>
      </c>
    </row>
    <row r="47" spans="1:7" ht="12.75">
      <c r="A47" t="str">
        <f>'Output Results'!A49</f>
        <v>% Change in Inventory  </v>
      </c>
      <c r="B47" s="110" t="str">
        <f>'Output Results'!C:C</f>
        <v>&gt; PY</v>
      </c>
      <c r="C47" s="110" t="s">
        <v>53</v>
      </c>
      <c r="F47" s="110">
        <v>3</v>
      </c>
      <c r="G47" s="142" t="s">
        <v>111</v>
      </c>
    </row>
    <row r="48" spans="1:7" ht="12.75">
      <c r="A48" t="str">
        <f>'Output Results'!A50</f>
        <v>% Change in Inventory vs Sales </v>
      </c>
      <c r="B48" s="110">
        <f>'Output Results'!C:C</f>
        <v>0</v>
      </c>
      <c r="C48" s="110" t="s">
        <v>75</v>
      </c>
      <c r="D48" s="110" t="s">
        <v>93</v>
      </c>
      <c r="E48" s="110" t="s">
        <v>71</v>
      </c>
      <c r="F48" s="110">
        <v>5</v>
      </c>
      <c r="G48" s="142" t="s">
        <v>113</v>
      </c>
    </row>
    <row r="49" spans="1:7" ht="12.75">
      <c r="A49" t="str">
        <f>'Output Results'!A51</f>
        <v>Plant Turnover Ratio</v>
      </c>
      <c r="B49" s="110">
        <f>'Output Results'!C:C</f>
        <v>0</v>
      </c>
      <c r="C49" s="110" t="s">
        <v>426</v>
      </c>
      <c r="D49" s="110" t="s">
        <v>425</v>
      </c>
      <c r="F49" s="110">
        <v>3</v>
      </c>
      <c r="G49" s="142" t="s">
        <v>108</v>
      </c>
    </row>
    <row r="50" spans="1:2" ht="12.75">
      <c r="A50" t="s">
        <v>273</v>
      </c>
      <c r="B50" s="110" t="s">
        <v>273</v>
      </c>
    </row>
    <row r="51" spans="1:7" ht="12.75">
      <c r="A51" t="str">
        <f>'Output Results'!A52</f>
        <v>CEO Pay as % of Net Income</v>
      </c>
      <c r="B51" s="110" t="str">
        <f>'Output Results'!C:C</f>
        <v>Incr YTY</v>
      </c>
      <c r="C51" s="110" t="s">
        <v>53</v>
      </c>
      <c r="F51" s="110">
        <v>3</v>
      </c>
      <c r="G51" s="142" t="s">
        <v>114</v>
      </c>
    </row>
    <row r="52" spans="1:7" ht="12.75">
      <c r="A52" t="str">
        <f>'Output Results'!A53</f>
        <v>Cash Conversion Cycle(CCC)</v>
      </c>
      <c r="B52" s="110">
        <f>'Output Results'!C:C</f>
        <v>0</v>
      </c>
      <c r="C52" s="110" t="s">
        <v>53</v>
      </c>
      <c r="F52" s="110" t="s">
        <v>115</v>
      </c>
      <c r="G52" s="142" t="s">
        <v>116</v>
      </c>
    </row>
    <row r="53" ht="12.75">
      <c r="B53" s="110" t="s">
        <v>273</v>
      </c>
    </row>
    <row r="58" ht="12.75">
      <c r="A58" t="s">
        <v>273</v>
      </c>
    </row>
    <row r="59" ht="12.75">
      <c r="A59" t="s">
        <v>273</v>
      </c>
    </row>
    <row r="60" ht="12.75">
      <c r="A60" t="s">
        <v>273</v>
      </c>
    </row>
  </sheetData>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codeName="Sheet5"/>
  <dimension ref="A1:R23"/>
  <sheetViews>
    <sheetView workbookViewId="0" topLeftCell="A1">
      <selection activeCell="B3" sqref="B3"/>
    </sheetView>
  </sheetViews>
  <sheetFormatPr defaultColWidth="9.140625" defaultRowHeight="12.75"/>
  <cols>
    <col min="1" max="1" width="13.8515625" style="0" customWidth="1"/>
    <col min="3" max="3" width="11.7109375" style="0" customWidth="1"/>
    <col min="6" max="6" width="12.7109375" style="0" customWidth="1"/>
    <col min="7" max="7" width="11.421875" style="0" customWidth="1"/>
    <col min="10" max="10" width="12.57421875" style="0" customWidth="1"/>
    <col min="11" max="11" width="11.140625" style="0" customWidth="1"/>
    <col min="14" max="14" width="11.57421875" style="0" customWidth="1"/>
    <col min="15" max="15" width="11.140625" style="0" customWidth="1"/>
    <col min="18" max="18" width="11.7109375" style="0" customWidth="1"/>
  </cols>
  <sheetData>
    <row r="1" spans="1:18" ht="12.75">
      <c r="A1" s="46" t="s">
        <v>439</v>
      </c>
      <c r="B1" s="47" t="s">
        <v>440</v>
      </c>
      <c r="C1" s="48"/>
      <c r="D1" s="49"/>
      <c r="E1" s="49"/>
      <c r="F1" s="49"/>
      <c r="G1" s="48"/>
      <c r="H1" s="49"/>
      <c r="I1" s="49"/>
      <c r="J1" s="49"/>
      <c r="K1" s="48"/>
      <c r="L1" s="49"/>
      <c r="M1" s="49"/>
      <c r="N1" s="49"/>
      <c r="O1" s="48"/>
      <c r="P1" s="50"/>
      <c r="Q1" s="51"/>
      <c r="R1" s="52"/>
    </row>
    <row r="2" spans="1:18" ht="13.5" thickBot="1">
      <c r="A2" s="53"/>
      <c r="B2" s="54"/>
      <c r="C2" s="55" t="s">
        <v>441</v>
      </c>
      <c r="D2" s="49"/>
      <c r="E2" s="49" t="s">
        <v>273</v>
      </c>
      <c r="F2" s="49"/>
      <c r="G2" s="55" t="s">
        <v>442</v>
      </c>
      <c r="H2" s="49"/>
      <c r="I2" s="56"/>
      <c r="J2" s="49"/>
      <c r="K2" s="55" t="s">
        <v>443</v>
      </c>
      <c r="L2" s="49"/>
      <c r="M2" s="56"/>
      <c r="N2" s="57"/>
      <c r="O2" s="48" t="s">
        <v>444</v>
      </c>
      <c r="P2" s="58"/>
      <c r="Q2" s="59"/>
      <c r="R2" s="60"/>
    </row>
    <row r="3" spans="1:18" ht="14.25" thickBot="1" thickTop="1">
      <c r="A3" s="61" t="s">
        <v>468</v>
      </c>
      <c r="B3" s="62" t="s">
        <v>411</v>
      </c>
      <c r="C3" s="63"/>
      <c r="D3" s="64" t="s">
        <v>445</v>
      </c>
      <c r="E3" s="64" t="s">
        <v>446</v>
      </c>
      <c r="F3" s="65" t="s">
        <v>447</v>
      </c>
      <c r="G3" s="66"/>
      <c r="H3" s="67" t="s">
        <v>445</v>
      </c>
      <c r="I3" s="68" t="s">
        <v>446</v>
      </c>
      <c r="J3" s="69" t="s">
        <v>447</v>
      </c>
      <c r="K3" s="70"/>
      <c r="L3" s="71" t="s">
        <v>445</v>
      </c>
      <c r="M3" s="71" t="s">
        <v>446</v>
      </c>
      <c r="N3" s="71" t="s">
        <v>447</v>
      </c>
      <c r="O3" s="72"/>
      <c r="P3" s="73" t="s">
        <v>445</v>
      </c>
      <c r="Q3" s="74" t="s">
        <v>446</v>
      </c>
      <c r="R3" s="74" t="s">
        <v>447</v>
      </c>
    </row>
    <row r="4" spans="1:18" ht="13.5" thickTop="1">
      <c r="A4" s="72"/>
      <c r="B4" s="75"/>
      <c r="C4" s="76">
        <v>36584</v>
      </c>
      <c r="D4" s="77" t="s">
        <v>273</v>
      </c>
      <c r="E4" s="78">
        <v>0</v>
      </c>
      <c r="F4" s="79">
        <v>0</v>
      </c>
      <c r="G4" s="76">
        <v>36584</v>
      </c>
      <c r="H4" s="80" t="s">
        <v>273</v>
      </c>
      <c r="I4" s="81">
        <v>0</v>
      </c>
      <c r="J4" s="82">
        <v>0</v>
      </c>
      <c r="K4" s="76">
        <v>36584</v>
      </c>
      <c r="L4" s="83">
        <v>0</v>
      </c>
      <c r="M4" s="84">
        <v>0</v>
      </c>
      <c r="N4" s="84">
        <v>0</v>
      </c>
      <c r="O4" s="76">
        <v>36584</v>
      </c>
      <c r="P4" s="85">
        <v>0</v>
      </c>
      <c r="Q4" s="86">
        <v>0</v>
      </c>
      <c r="R4" s="86">
        <v>0</v>
      </c>
    </row>
    <row r="5" spans="1:18" ht="12.75">
      <c r="A5" s="87" t="s">
        <v>448</v>
      </c>
      <c r="B5" s="88" t="s">
        <v>273</v>
      </c>
      <c r="C5" s="76">
        <v>36677</v>
      </c>
      <c r="D5" s="77">
        <v>167.6</v>
      </c>
      <c r="E5" s="78">
        <v>0</v>
      </c>
      <c r="F5" s="89">
        <v>0</v>
      </c>
      <c r="G5" s="76">
        <v>36677</v>
      </c>
      <c r="H5" s="80">
        <v>73.6</v>
      </c>
      <c r="I5" s="81">
        <v>0</v>
      </c>
      <c r="J5" s="90" t="e">
        <f aca="true" t="shared" si="0" ref="J5:J23">(H5-H4)/H4</f>
        <v>#VALUE!</v>
      </c>
      <c r="K5" s="76">
        <v>36677</v>
      </c>
      <c r="L5" s="83">
        <v>0</v>
      </c>
      <c r="M5" s="84">
        <v>0</v>
      </c>
      <c r="N5" s="91" t="e">
        <f aca="true" t="shared" si="1" ref="N5:N21">(L5-L4)/L4</f>
        <v>#DIV/0!</v>
      </c>
      <c r="O5" s="76">
        <v>36677</v>
      </c>
      <c r="P5" s="85">
        <v>51.2</v>
      </c>
      <c r="Q5" s="86">
        <v>0</v>
      </c>
      <c r="R5" s="92" t="e">
        <f aca="true" t="shared" si="2" ref="R5:R20">(P5-P4)/P4</f>
        <v>#DIV/0!</v>
      </c>
    </row>
    <row r="6" spans="1:18" ht="12.75">
      <c r="A6" s="93">
        <v>37400</v>
      </c>
      <c r="B6" s="94"/>
      <c r="C6" s="76">
        <v>36769</v>
      </c>
      <c r="D6" s="77">
        <v>165</v>
      </c>
      <c r="E6" s="78">
        <v>0</v>
      </c>
      <c r="F6" s="89" t="e">
        <f aca="true" t="shared" si="3" ref="F6:F11">(D5-D4)/D4</f>
        <v>#VALUE!</v>
      </c>
      <c r="G6" s="76">
        <v>36769</v>
      </c>
      <c r="H6" s="80">
        <v>78.9</v>
      </c>
      <c r="I6" s="81">
        <v>0</v>
      </c>
      <c r="J6" s="90">
        <f t="shared" si="0"/>
        <v>0.07201086956521754</v>
      </c>
      <c r="K6" s="76">
        <v>36769</v>
      </c>
      <c r="L6" s="83">
        <v>0</v>
      </c>
      <c r="M6" s="84">
        <v>0</v>
      </c>
      <c r="N6" s="95" t="e">
        <f t="shared" si="1"/>
        <v>#DIV/0!</v>
      </c>
      <c r="O6" s="76">
        <v>36769</v>
      </c>
      <c r="P6" s="85">
        <v>59.9</v>
      </c>
      <c r="Q6" s="86">
        <v>0</v>
      </c>
      <c r="R6" s="92">
        <f t="shared" si="2"/>
        <v>0.16992187499999992</v>
      </c>
    </row>
    <row r="7" spans="1:18" ht="12.75">
      <c r="A7" s="87"/>
      <c r="B7" s="94"/>
      <c r="C7" s="76">
        <v>36860</v>
      </c>
      <c r="D7" s="77">
        <v>177.1</v>
      </c>
      <c r="E7" s="78">
        <v>0</v>
      </c>
      <c r="F7" s="89">
        <f t="shared" si="3"/>
        <v>-0.015513126491646744</v>
      </c>
      <c r="G7" s="76">
        <v>36860</v>
      </c>
      <c r="H7" s="80">
        <v>77.8</v>
      </c>
      <c r="I7" s="81">
        <v>0</v>
      </c>
      <c r="J7" s="90">
        <f t="shared" si="0"/>
        <v>-0.013941698352344847</v>
      </c>
      <c r="K7" s="76">
        <v>36860</v>
      </c>
      <c r="L7" s="83">
        <v>0</v>
      </c>
      <c r="M7" s="84">
        <v>0</v>
      </c>
      <c r="N7" s="95" t="e">
        <f t="shared" si="1"/>
        <v>#DIV/0!</v>
      </c>
      <c r="O7" s="76">
        <v>36860</v>
      </c>
      <c r="P7" s="85">
        <v>123.8</v>
      </c>
      <c r="Q7" s="86">
        <v>0</v>
      </c>
      <c r="R7" s="92">
        <f t="shared" si="2"/>
        <v>1.0667779632721202</v>
      </c>
    </row>
    <row r="8" spans="1:18" ht="12.75">
      <c r="A8" s="87"/>
      <c r="B8" s="94"/>
      <c r="C8" s="76">
        <v>36950</v>
      </c>
      <c r="D8" s="77">
        <v>163</v>
      </c>
      <c r="E8" s="96">
        <v>0</v>
      </c>
      <c r="F8" s="89">
        <f t="shared" si="3"/>
        <v>0.07333333333333329</v>
      </c>
      <c r="G8" s="76">
        <v>36950</v>
      </c>
      <c r="H8" s="80">
        <v>79</v>
      </c>
      <c r="I8" s="81" t="e">
        <f aca="true" t="shared" si="4" ref="I8:I19">(H8-H4)/H4</f>
        <v>#VALUE!</v>
      </c>
      <c r="J8" s="90">
        <f t="shared" si="0"/>
        <v>0.015424164524421632</v>
      </c>
      <c r="K8" s="76">
        <v>36950</v>
      </c>
      <c r="L8" s="83">
        <v>0</v>
      </c>
      <c r="M8" s="91" t="e">
        <f aca="true" t="shared" si="5" ref="M8:M19">(L8-L4)/L4</f>
        <v>#DIV/0!</v>
      </c>
      <c r="N8" s="95" t="e">
        <f t="shared" si="1"/>
        <v>#DIV/0!</v>
      </c>
      <c r="O8" s="76">
        <v>36950</v>
      </c>
      <c r="P8" s="85">
        <v>122.8</v>
      </c>
      <c r="Q8" s="92" t="e">
        <f aca="true" t="shared" si="6" ref="Q8:Q21">(P8-P4)/P4</f>
        <v>#DIV/0!</v>
      </c>
      <c r="R8" s="92">
        <f t="shared" si="2"/>
        <v>-0.008077544426494346</v>
      </c>
    </row>
    <row r="9" spans="1:18" ht="12.75">
      <c r="A9" s="87"/>
      <c r="B9" s="94"/>
      <c r="C9" s="76">
        <v>37042</v>
      </c>
      <c r="D9" s="77">
        <v>214.3</v>
      </c>
      <c r="E9" s="96" t="e">
        <f>(D8-D4)/D4</f>
        <v>#VALUE!</v>
      </c>
      <c r="F9" s="89">
        <f t="shared" si="3"/>
        <v>-0.07961603613777524</v>
      </c>
      <c r="G9" s="76">
        <v>37042</v>
      </c>
      <c r="H9" s="80">
        <v>85.8</v>
      </c>
      <c r="I9" s="81">
        <f t="shared" si="4"/>
        <v>0.16576086956521743</v>
      </c>
      <c r="J9" s="90">
        <f t="shared" si="0"/>
        <v>0.08607594936708857</v>
      </c>
      <c r="K9" s="76">
        <v>37042</v>
      </c>
      <c r="L9" s="83">
        <v>0</v>
      </c>
      <c r="M9" s="91" t="e">
        <f t="shared" si="5"/>
        <v>#DIV/0!</v>
      </c>
      <c r="N9" s="91" t="e">
        <f t="shared" si="1"/>
        <v>#DIV/0!</v>
      </c>
      <c r="O9" s="76">
        <v>37042</v>
      </c>
      <c r="P9" s="85">
        <v>135.8</v>
      </c>
      <c r="Q9" s="92">
        <f t="shared" si="6"/>
        <v>1.65234375</v>
      </c>
      <c r="R9" s="92">
        <f t="shared" si="2"/>
        <v>0.10586319218241054</v>
      </c>
    </row>
    <row r="10" spans="1:18" ht="12.75">
      <c r="A10" s="87"/>
      <c r="B10" s="94"/>
      <c r="C10" s="76">
        <v>37134</v>
      </c>
      <c r="D10" s="77">
        <v>215.1</v>
      </c>
      <c r="E10" s="96">
        <f>(D9-D5)/D5</f>
        <v>0.2786396181384249</v>
      </c>
      <c r="F10" s="89">
        <f t="shared" si="3"/>
        <v>0.31472392638036817</v>
      </c>
      <c r="G10" s="76">
        <v>37134</v>
      </c>
      <c r="H10" s="80">
        <v>92.2</v>
      </c>
      <c r="I10" s="81">
        <f t="shared" si="4"/>
        <v>0.16856780735107726</v>
      </c>
      <c r="J10" s="90">
        <f t="shared" si="0"/>
        <v>0.07459207459207466</v>
      </c>
      <c r="K10" s="76">
        <v>37134</v>
      </c>
      <c r="L10" s="83">
        <v>0</v>
      </c>
      <c r="M10" s="91" t="e">
        <f t="shared" si="5"/>
        <v>#DIV/0!</v>
      </c>
      <c r="N10" s="91" t="e">
        <f t="shared" si="1"/>
        <v>#DIV/0!</v>
      </c>
      <c r="O10" s="76">
        <v>37134</v>
      </c>
      <c r="P10" s="85">
        <v>145.9</v>
      </c>
      <c r="Q10" s="92">
        <f t="shared" si="6"/>
        <v>1.4357262103505843</v>
      </c>
      <c r="R10" s="92">
        <f t="shared" si="2"/>
        <v>0.07437407952871866</v>
      </c>
    </row>
    <row r="11" spans="1:18" ht="12.75">
      <c r="A11" s="87"/>
      <c r="B11" s="94"/>
      <c r="C11" s="76">
        <v>37225</v>
      </c>
      <c r="D11" s="77">
        <v>228.2</v>
      </c>
      <c r="E11" s="96">
        <f>(D10-D6)/D6</f>
        <v>0.3036363636363636</v>
      </c>
      <c r="F11" s="89">
        <f t="shared" si="3"/>
        <v>0.0037330844610358512</v>
      </c>
      <c r="G11" s="76">
        <v>37225</v>
      </c>
      <c r="H11" s="80">
        <v>93.6</v>
      </c>
      <c r="I11" s="81">
        <f t="shared" si="4"/>
        <v>0.2030848329048843</v>
      </c>
      <c r="J11" s="90">
        <f t="shared" si="0"/>
        <v>0.015184381778741773</v>
      </c>
      <c r="K11" s="76">
        <v>37225</v>
      </c>
      <c r="L11" s="83">
        <v>0</v>
      </c>
      <c r="M11" s="91" t="e">
        <f t="shared" si="5"/>
        <v>#DIV/0!</v>
      </c>
      <c r="N11" s="91" t="e">
        <f t="shared" si="1"/>
        <v>#DIV/0!</v>
      </c>
      <c r="O11" s="76">
        <v>37225</v>
      </c>
      <c r="P11" s="85">
        <v>166.4</v>
      </c>
      <c r="Q11" s="92">
        <f t="shared" si="6"/>
        <v>0.3441033925686592</v>
      </c>
      <c r="R11" s="92">
        <f t="shared" si="2"/>
        <v>0.1405071967100754</v>
      </c>
    </row>
    <row r="12" spans="1:18" ht="12.75">
      <c r="A12" s="87"/>
      <c r="B12" s="94"/>
      <c r="C12" s="76">
        <v>37315</v>
      </c>
      <c r="D12" s="77">
        <v>222.6</v>
      </c>
      <c r="E12" s="96">
        <f>(D11-D7)/D7</f>
        <v>0.2885375494071146</v>
      </c>
      <c r="F12" s="89">
        <f>(D11-D10)/D10</f>
        <v>0.06090190609019058</v>
      </c>
      <c r="G12" s="76">
        <v>37315</v>
      </c>
      <c r="H12" s="80">
        <v>95.7</v>
      </c>
      <c r="I12" s="81">
        <f t="shared" si="4"/>
        <v>0.21139240506329118</v>
      </c>
      <c r="J12" s="90">
        <f t="shared" si="0"/>
        <v>0.02243589743589753</v>
      </c>
      <c r="K12" s="76">
        <v>37315</v>
      </c>
      <c r="L12" s="83">
        <v>0</v>
      </c>
      <c r="M12" s="91" t="e">
        <f t="shared" si="5"/>
        <v>#DIV/0!</v>
      </c>
      <c r="N12" s="91" t="e">
        <f t="shared" si="1"/>
        <v>#DIV/0!</v>
      </c>
      <c r="O12" s="76">
        <v>37315</v>
      </c>
      <c r="P12" s="85">
        <v>196.6</v>
      </c>
      <c r="Q12" s="92">
        <f t="shared" si="6"/>
        <v>0.6009771986970684</v>
      </c>
      <c r="R12" s="92">
        <f t="shared" si="2"/>
        <v>0.18149038461538455</v>
      </c>
    </row>
    <row r="13" spans="1:18" ht="12.75">
      <c r="A13" s="87"/>
      <c r="B13" s="94"/>
      <c r="C13" s="97" t="s">
        <v>273</v>
      </c>
      <c r="D13" s="77" t="s">
        <v>273</v>
      </c>
      <c r="E13" s="96" t="e">
        <f>(#REF!-D8)/D8</f>
        <v>#REF!</v>
      </c>
      <c r="F13" s="89" t="e">
        <f>(#REF!-D11)/D11</f>
        <v>#REF!</v>
      </c>
      <c r="G13" s="97" t="s">
        <v>273</v>
      </c>
      <c r="H13" s="80"/>
      <c r="I13" s="81">
        <f t="shared" si="4"/>
        <v>-1</v>
      </c>
      <c r="J13" s="90">
        <f t="shared" si="0"/>
        <v>-1</v>
      </c>
      <c r="K13" s="97" t="s">
        <v>273</v>
      </c>
      <c r="L13" s="83"/>
      <c r="M13" s="91" t="e">
        <f t="shared" si="5"/>
        <v>#DIV/0!</v>
      </c>
      <c r="N13" s="91" t="e">
        <f t="shared" si="1"/>
        <v>#DIV/0!</v>
      </c>
      <c r="O13" s="97" t="s">
        <v>273</v>
      </c>
      <c r="P13" s="85" t="s">
        <v>273</v>
      </c>
      <c r="Q13" s="92" t="e">
        <f t="shared" si="6"/>
        <v>#VALUE!</v>
      </c>
      <c r="R13" s="92" t="e">
        <f t="shared" si="2"/>
        <v>#VALUE!</v>
      </c>
    </row>
    <row r="14" spans="1:18" ht="12.75">
      <c r="A14" s="87"/>
      <c r="B14" s="94"/>
      <c r="C14" s="97" t="s">
        <v>273</v>
      </c>
      <c r="D14" s="77" t="s">
        <v>273</v>
      </c>
      <c r="E14" s="96" t="e">
        <f>(#REF!-D9)/D9</f>
        <v>#REF!</v>
      </c>
      <c r="F14" s="89" t="e">
        <f>(#REF!-#REF!)/#REF!</f>
        <v>#REF!</v>
      </c>
      <c r="G14" s="97" t="s">
        <v>273</v>
      </c>
      <c r="H14" s="80"/>
      <c r="I14" s="81">
        <f t="shared" si="4"/>
        <v>-1</v>
      </c>
      <c r="J14" s="90" t="e">
        <f t="shared" si="0"/>
        <v>#DIV/0!</v>
      </c>
      <c r="K14" s="97" t="s">
        <v>273</v>
      </c>
      <c r="L14" s="83"/>
      <c r="M14" s="91" t="e">
        <f t="shared" si="5"/>
        <v>#DIV/0!</v>
      </c>
      <c r="N14" s="91" t="e">
        <f t="shared" si="1"/>
        <v>#DIV/0!</v>
      </c>
      <c r="O14" s="97" t="s">
        <v>273</v>
      </c>
      <c r="P14" s="85" t="s">
        <v>273</v>
      </c>
      <c r="Q14" s="92" t="e">
        <f t="shared" si="6"/>
        <v>#VALUE!</v>
      </c>
      <c r="R14" s="92" t="e">
        <f t="shared" si="2"/>
        <v>#VALUE!</v>
      </c>
    </row>
    <row r="15" spans="1:18" ht="12.75">
      <c r="A15" s="87"/>
      <c r="B15" s="94"/>
      <c r="C15" s="97" t="s">
        <v>273</v>
      </c>
      <c r="D15" s="77" t="s">
        <v>273</v>
      </c>
      <c r="E15" s="96" t="e">
        <f>(#REF!-D10)/D10</f>
        <v>#REF!</v>
      </c>
      <c r="F15" s="89" t="e">
        <f>(#REF!-#REF!)/#REF!</f>
        <v>#REF!</v>
      </c>
      <c r="G15" s="97" t="s">
        <v>273</v>
      </c>
      <c r="H15" s="80"/>
      <c r="I15" s="81">
        <f t="shared" si="4"/>
        <v>-1</v>
      </c>
      <c r="J15" s="90" t="e">
        <f t="shared" si="0"/>
        <v>#DIV/0!</v>
      </c>
      <c r="K15" s="97" t="s">
        <v>273</v>
      </c>
      <c r="L15" s="83"/>
      <c r="M15" s="91" t="e">
        <f t="shared" si="5"/>
        <v>#DIV/0!</v>
      </c>
      <c r="N15" s="91" t="e">
        <f t="shared" si="1"/>
        <v>#DIV/0!</v>
      </c>
      <c r="O15" s="97" t="s">
        <v>273</v>
      </c>
      <c r="P15" s="85" t="s">
        <v>273</v>
      </c>
      <c r="Q15" s="92" t="e">
        <f t="shared" si="6"/>
        <v>#VALUE!</v>
      </c>
      <c r="R15" s="92" t="e">
        <f t="shared" si="2"/>
        <v>#VALUE!</v>
      </c>
    </row>
    <row r="16" spans="1:18" ht="12.75">
      <c r="A16" s="87"/>
      <c r="B16" s="94"/>
      <c r="C16" s="97" t="s">
        <v>273</v>
      </c>
      <c r="D16" s="77" t="s">
        <v>273</v>
      </c>
      <c r="E16" s="96" t="e">
        <f>(#REF!-D11)/D11</f>
        <v>#REF!</v>
      </c>
      <c r="F16" s="89" t="e">
        <f>(#REF!-#REF!)/#REF!</f>
        <v>#REF!</v>
      </c>
      <c r="G16" s="97" t="s">
        <v>273</v>
      </c>
      <c r="H16" s="80"/>
      <c r="I16" s="81">
        <f t="shared" si="4"/>
        <v>-1</v>
      </c>
      <c r="J16" s="90" t="e">
        <f t="shared" si="0"/>
        <v>#DIV/0!</v>
      </c>
      <c r="K16" s="97" t="s">
        <v>273</v>
      </c>
      <c r="L16" s="83"/>
      <c r="M16" s="91" t="e">
        <f t="shared" si="5"/>
        <v>#DIV/0!</v>
      </c>
      <c r="N16" s="91" t="e">
        <f t="shared" si="1"/>
        <v>#DIV/0!</v>
      </c>
      <c r="O16" s="97" t="s">
        <v>273</v>
      </c>
      <c r="P16" s="85" t="s">
        <v>273</v>
      </c>
      <c r="Q16" s="92" t="e">
        <f t="shared" si="6"/>
        <v>#VALUE!</v>
      </c>
      <c r="R16" s="92" t="e">
        <f t="shared" si="2"/>
        <v>#VALUE!</v>
      </c>
    </row>
    <row r="17" spans="1:18" ht="12.75">
      <c r="A17" s="87"/>
      <c r="B17" s="94"/>
      <c r="C17" s="97" t="s">
        <v>273</v>
      </c>
      <c r="D17" s="77" t="s">
        <v>273</v>
      </c>
      <c r="E17" s="96" t="e">
        <f>(#REF!-#REF!)/#REF!</f>
        <v>#REF!</v>
      </c>
      <c r="F17" s="89" t="e">
        <f>(#REF!-#REF!)/#REF!</f>
        <v>#REF!</v>
      </c>
      <c r="G17" s="97" t="s">
        <v>273</v>
      </c>
      <c r="H17" s="80"/>
      <c r="I17" s="81" t="e">
        <f t="shared" si="4"/>
        <v>#DIV/0!</v>
      </c>
      <c r="J17" s="90" t="e">
        <f t="shared" si="0"/>
        <v>#DIV/0!</v>
      </c>
      <c r="K17" s="97" t="s">
        <v>273</v>
      </c>
      <c r="L17" s="83"/>
      <c r="M17" s="91" t="e">
        <f t="shared" si="5"/>
        <v>#DIV/0!</v>
      </c>
      <c r="N17" s="91" t="e">
        <f t="shared" si="1"/>
        <v>#DIV/0!</v>
      </c>
      <c r="O17" s="97" t="s">
        <v>273</v>
      </c>
      <c r="P17" s="85" t="s">
        <v>273</v>
      </c>
      <c r="Q17" s="92" t="e">
        <f t="shared" si="6"/>
        <v>#VALUE!</v>
      </c>
      <c r="R17" s="92" t="e">
        <f t="shared" si="2"/>
        <v>#VALUE!</v>
      </c>
    </row>
    <row r="18" spans="1:18" ht="12.75">
      <c r="A18" s="87"/>
      <c r="B18" s="94"/>
      <c r="C18" s="97" t="s">
        <v>273</v>
      </c>
      <c r="D18" s="77" t="s">
        <v>273</v>
      </c>
      <c r="E18" s="96" t="e">
        <f>(#REF!-#REF!)/#REF!</f>
        <v>#REF!</v>
      </c>
      <c r="F18" s="89" t="e">
        <f>(#REF!-#REF!)/#REF!</f>
        <v>#REF!</v>
      </c>
      <c r="G18" s="97" t="s">
        <v>273</v>
      </c>
      <c r="H18" s="80"/>
      <c r="I18" s="81" t="e">
        <f t="shared" si="4"/>
        <v>#DIV/0!</v>
      </c>
      <c r="J18" s="90" t="e">
        <f t="shared" si="0"/>
        <v>#DIV/0!</v>
      </c>
      <c r="K18" s="97" t="s">
        <v>273</v>
      </c>
      <c r="L18" s="83"/>
      <c r="M18" s="91" t="e">
        <f t="shared" si="5"/>
        <v>#DIV/0!</v>
      </c>
      <c r="N18" s="91" t="e">
        <f t="shared" si="1"/>
        <v>#DIV/0!</v>
      </c>
      <c r="O18" s="97" t="s">
        <v>273</v>
      </c>
      <c r="P18" s="85" t="s">
        <v>273</v>
      </c>
      <c r="Q18" s="92" t="e">
        <f t="shared" si="6"/>
        <v>#VALUE!</v>
      </c>
      <c r="R18" s="92" t="e">
        <f t="shared" si="2"/>
        <v>#VALUE!</v>
      </c>
    </row>
    <row r="19" spans="1:18" ht="12.75">
      <c r="A19" s="87"/>
      <c r="B19" s="94"/>
      <c r="C19" s="97" t="s">
        <v>273</v>
      </c>
      <c r="D19" s="77" t="s">
        <v>273</v>
      </c>
      <c r="E19" s="96" t="e">
        <f>(D19-#REF!)/#REF!</f>
        <v>#VALUE!</v>
      </c>
      <c r="F19" s="89" t="e">
        <f>(D19-#REF!)/#REF!</f>
        <v>#VALUE!</v>
      </c>
      <c r="G19" s="97" t="s">
        <v>273</v>
      </c>
      <c r="H19" s="80" t="s">
        <v>273</v>
      </c>
      <c r="I19" s="81" t="e">
        <f t="shared" si="4"/>
        <v>#VALUE!</v>
      </c>
      <c r="J19" s="90" t="e">
        <f t="shared" si="0"/>
        <v>#VALUE!</v>
      </c>
      <c r="K19" s="97" t="s">
        <v>273</v>
      </c>
      <c r="L19" s="83"/>
      <c r="M19" s="91" t="e">
        <f t="shared" si="5"/>
        <v>#DIV/0!</v>
      </c>
      <c r="N19" s="91" t="e">
        <f t="shared" si="1"/>
        <v>#DIV/0!</v>
      </c>
      <c r="O19" s="97" t="s">
        <v>273</v>
      </c>
      <c r="P19" s="85" t="s">
        <v>273</v>
      </c>
      <c r="Q19" s="92" t="e">
        <f t="shared" si="6"/>
        <v>#VALUE!</v>
      </c>
      <c r="R19" s="92" t="e">
        <f t="shared" si="2"/>
        <v>#VALUE!</v>
      </c>
    </row>
    <row r="20" spans="1:18" ht="12.75">
      <c r="A20" s="87"/>
      <c r="B20" s="94"/>
      <c r="C20" s="97"/>
      <c r="D20" s="98"/>
      <c r="E20" s="78"/>
      <c r="F20" s="79"/>
      <c r="G20" s="97"/>
      <c r="H20" s="80"/>
      <c r="I20" s="81"/>
      <c r="J20" s="90" t="e">
        <f t="shared" si="0"/>
        <v>#VALUE!</v>
      </c>
      <c r="K20" s="97"/>
      <c r="L20" s="83"/>
      <c r="M20" s="84"/>
      <c r="N20" s="91" t="e">
        <f t="shared" si="1"/>
        <v>#DIV/0!</v>
      </c>
      <c r="O20" s="97"/>
      <c r="P20" s="85"/>
      <c r="Q20" s="92" t="e">
        <f t="shared" si="6"/>
        <v>#VALUE!</v>
      </c>
      <c r="R20" s="92" t="e">
        <f t="shared" si="2"/>
        <v>#VALUE!</v>
      </c>
    </row>
    <row r="21" spans="1:18" ht="12.75">
      <c r="A21" s="87"/>
      <c r="B21" s="94"/>
      <c r="C21" s="97"/>
      <c r="D21" s="98"/>
      <c r="E21" s="78"/>
      <c r="F21" s="79"/>
      <c r="G21" s="97"/>
      <c r="H21" s="80"/>
      <c r="I21" s="81"/>
      <c r="J21" s="90" t="e">
        <f t="shared" si="0"/>
        <v>#DIV/0!</v>
      </c>
      <c r="K21" s="97"/>
      <c r="L21" s="83"/>
      <c r="M21" s="84"/>
      <c r="N21" s="91" t="e">
        <f t="shared" si="1"/>
        <v>#DIV/0!</v>
      </c>
      <c r="O21" s="97"/>
      <c r="P21" s="85"/>
      <c r="Q21" s="92" t="e">
        <f t="shared" si="6"/>
        <v>#VALUE!</v>
      </c>
      <c r="R21" s="86"/>
    </row>
    <row r="22" spans="1:18" ht="12.75">
      <c r="A22" s="87"/>
      <c r="B22" s="94"/>
      <c r="C22" s="97"/>
      <c r="D22" s="98"/>
      <c r="E22" s="78"/>
      <c r="F22" s="79"/>
      <c r="G22" s="97"/>
      <c r="H22" s="80"/>
      <c r="I22" s="81"/>
      <c r="J22" s="90" t="e">
        <f t="shared" si="0"/>
        <v>#DIV/0!</v>
      </c>
      <c r="K22" s="97"/>
      <c r="L22" s="83"/>
      <c r="M22" s="84"/>
      <c r="N22" s="84"/>
      <c r="O22" s="97"/>
      <c r="P22" s="85"/>
      <c r="Q22" s="92"/>
      <c r="R22" s="86"/>
    </row>
    <row r="23" spans="1:18" ht="12.75">
      <c r="A23" s="87"/>
      <c r="B23" s="94"/>
      <c r="C23" s="97"/>
      <c r="D23" s="98"/>
      <c r="E23" s="78"/>
      <c r="F23" s="79"/>
      <c r="G23" s="97"/>
      <c r="H23" s="80"/>
      <c r="I23" s="81"/>
      <c r="J23" s="90" t="e">
        <f t="shared" si="0"/>
        <v>#DIV/0!</v>
      </c>
      <c r="K23" s="97"/>
      <c r="L23" s="83"/>
      <c r="M23" s="84"/>
      <c r="N23" s="84"/>
      <c r="O23" s="97"/>
      <c r="P23" s="85"/>
      <c r="Q23" s="86"/>
      <c r="R23" s="86"/>
    </row>
  </sheetData>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sheetPr codeName="Sheet6"/>
  <dimension ref="A1:H45"/>
  <sheetViews>
    <sheetView workbookViewId="0" topLeftCell="A3">
      <selection activeCell="K3" sqref="K3"/>
    </sheetView>
  </sheetViews>
  <sheetFormatPr defaultColWidth="9.140625" defaultRowHeight="12.75"/>
  <cols>
    <col min="1" max="1" width="34.421875" style="0" customWidth="1"/>
  </cols>
  <sheetData>
    <row r="1" ht="12.75">
      <c r="A1" s="115" t="s">
        <v>273</v>
      </c>
    </row>
    <row r="2" ht="12.75">
      <c r="A2" s="111" t="str">
        <f>'Input Data'!A2</f>
        <v>From Statement of Income:  ($M)</v>
      </c>
    </row>
    <row r="3" spans="1:8" ht="12.75">
      <c r="A3" s="114" t="str">
        <f>'Input Data'!A3</f>
        <v>Company </v>
      </c>
      <c r="B3" s="113"/>
      <c r="C3" s="113"/>
      <c r="D3" s="113"/>
      <c r="E3" s="113"/>
      <c r="F3" s="113"/>
      <c r="G3" s="113"/>
      <c r="H3" s="113"/>
    </row>
    <row r="4" spans="1:8" ht="12.75">
      <c r="A4" s="114" t="str">
        <f>'Input Data'!A4</f>
        <v>Fiscal Year (mm/dd/yy)</v>
      </c>
      <c r="B4" s="113"/>
      <c r="C4" s="113"/>
      <c r="D4" s="113"/>
      <c r="E4" s="113"/>
      <c r="F4" s="113"/>
      <c r="G4" s="113"/>
      <c r="H4" s="113"/>
    </row>
    <row r="5" spans="1:8" ht="12.75">
      <c r="A5" s="114" t="str">
        <f>'Input Data'!A5</f>
        <v>Sales - Current Year CY (M)</v>
      </c>
      <c r="B5" s="113"/>
      <c r="C5" s="113"/>
      <c r="D5" s="113"/>
      <c r="E5" s="113"/>
      <c r="F5" s="113"/>
      <c r="G5" s="113"/>
      <c r="H5" s="113"/>
    </row>
    <row r="6" spans="1:8" ht="12.75">
      <c r="A6" s="114" t="str">
        <f>'Input Data'!A6</f>
        <v>Sales - Prior Year  PY (M)</v>
      </c>
      <c r="B6" s="113"/>
      <c r="C6" s="113"/>
      <c r="D6" s="113"/>
      <c r="E6" s="113"/>
      <c r="F6" s="113"/>
      <c r="G6" s="113"/>
      <c r="H6" s="113"/>
    </row>
    <row r="7" spans="1:8" ht="12.75">
      <c r="A7" s="114" t="str">
        <f>'Input Data'!A7</f>
        <v>Cost of Goods Sold - Current Year</v>
      </c>
      <c r="B7" s="113"/>
      <c r="C7" s="113"/>
      <c r="D7" s="113"/>
      <c r="E7" s="113"/>
      <c r="F7" s="113"/>
      <c r="G7" s="113"/>
      <c r="H7" s="113"/>
    </row>
    <row r="8" spans="1:8" ht="12.75">
      <c r="A8" s="114" t="str">
        <f>'Input Data'!A8</f>
        <v>Cost of Goods Sold - Prior Year</v>
      </c>
      <c r="B8" s="113"/>
      <c r="C8" s="113"/>
      <c r="D8" s="113"/>
      <c r="E8" s="113"/>
      <c r="F8" s="113"/>
      <c r="G8" s="113"/>
      <c r="H8" s="113"/>
    </row>
    <row r="9" spans="1:8" ht="12.75">
      <c r="A9" s="114" t="str">
        <f>'Input Data'!A9</f>
        <v>Interest Expense</v>
      </c>
      <c r="B9" s="113"/>
      <c r="C9" s="113"/>
      <c r="D9" s="113"/>
      <c r="E9" s="113"/>
      <c r="F9" s="113"/>
      <c r="G9" s="113"/>
      <c r="H9" s="113"/>
    </row>
    <row r="10" spans="1:8" ht="12.75">
      <c r="A10" s="114" t="str">
        <f>'Input Data'!A10</f>
        <v>Pre Tax Income (PTI) </v>
      </c>
      <c r="B10" s="113"/>
      <c r="C10" s="113"/>
      <c r="D10" s="113"/>
      <c r="E10" s="113"/>
      <c r="F10" s="113"/>
      <c r="G10" s="113"/>
      <c r="H10" s="113"/>
    </row>
    <row r="11" spans="1:8" ht="12.75">
      <c r="A11" s="114" t="str">
        <f>'Input Data'!A11</f>
        <v>Income Taxes </v>
      </c>
      <c r="B11" s="113"/>
      <c r="C11" s="113"/>
      <c r="D11" s="113"/>
      <c r="E11" s="113"/>
      <c r="F11" s="113"/>
      <c r="G11" s="113"/>
      <c r="H11" s="113"/>
    </row>
    <row r="12" spans="1:8" ht="12.75">
      <c r="A12" s="114" t="str">
        <f>'Input Data'!A12</f>
        <v>Net Profit / Net Income / Net Earnings </v>
      </c>
      <c r="B12" s="113"/>
      <c r="C12" s="113"/>
      <c r="D12" s="113"/>
      <c r="E12" s="113"/>
      <c r="F12" s="113"/>
      <c r="G12" s="113"/>
      <c r="H12" s="113"/>
    </row>
    <row r="13" spans="1:8" ht="12.75">
      <c r="A13" s="114" t="str">
        <f>'Input Data'!A13</f>
        <v>Diluted avg wtd no shares CY (M)</v>
      </c>
      <c r="B13" s="113"/>
      <c r="C13" s="113"/>
      <c r="D13" s="113"/>
      <c r="E13" s="113"/>
      <c r="F13" s="113"/>
      <c r="G13" s="113"/>
      <c r="H13" s="113"/>
    </row>
    <row r="14" spans="1:8" ht="12.75">
      <c r="A14" s="114" t="str">
        <f>'Input Data'!A14</f>
        <v>Diluted avg wtd no shares PY (M)</v>
      </c>
      <c r="B14" s="113"/>
      <c r="C14" s="113"/>
      <c r="D14" s="113"/>
      <c r="E14" s="113"/>
      <c r="F14" s="113"/>
      <c r="G14" s="113"/>
      <c r="H14" s="113"/>
    </row>
    <row r="15" spans="1:8" ht="12.75">
      <c r="A15" s="112" t="str">
        <f>'Input Data'!A15</f>
        <v>From Balance Sheet: ($M)</v>
      </c>
      <c r="B15" s="113"/>
      <c r="C15" s="113"/>
      <c r="D15" s="113"/>
      <c r="E15" s="113"/>
      <c r="F15" s="113"/>
      <c r="G15" s="113"/>
      <c r="H15" s="113"/>
    </row>
    <row r="16" spans="1:8" ht="12.75">
      <c r="A16" s="114" t="str">
        <f>'Input Data'!A16</f>
        <v>C&amp;E+ShTm Inv+Marketable Sec(CY)</v>
      </c>
      <c r="B16" s="113"/>
      <c r="C16" s="113"/>
      <c r="D16" s="113"/>
      <c r="E16" s="113"/>
      <c r="F16" s="113"/>
      <c r="G16" s="113"/>
      <c r="H16" s="113"/>
    </row>
    <row r="17" spans="1:8" ht="12.75">
      <c r="A17" s="114" t="str">
        <f>'Input Data'!A17</f>
        <v>C&amp;E+ShTm Inv+Marketable Sec(PY)</v>
      </c>
      <c r="B17" s="113"/>
      <c r="C17" s="113"/>
      <c r="D17" s="113"/>
      <c r="E17" s="113"/>
      <c r="F17" s="113"/>
      <c r="G17" s="113"/>
      <c r="H17" s="113"/>
    </row>
    <row r="18" spans="1:8" ht="12.75">
      <c r="A18" s="114" t="str">
        <f>'Input Data'!A18</f>
        <v>Accounts Receivable - CY </v>
      </c>
      <c r="B18" s="113"/>
      <c r="C18" s="113"/>
      <c r="D18" s="113"/>
      <c r="E18" s="113"/>
      <c r="F18" s="113"/>
      <c r="G18" s="113"/>
      <c r="H18" s="113"/>
    </row>
    <row r="19" spans="1:8" ht="12.75">
      <c r="A19" s="114" t="str">
        <f>'Input Data'!A19</f>
        <v>Accounts Receivable - PY </v>
      </c>
      <c r="B19" s="113"/>
      <c r="C19" s="113"/>
      <c r="D19" s="113"/>
      <c r="E19" s="113"/>
      <c r="F19" s="113"/>
      <c r="G19" s="113"/>
      <c r="H19" s="113"/>
    </row>
    <row r="20" spans="1:8" ht="12.75">
      <c r="A20" s="114" t="str">
        <f>'Input Data'!A20</f>
        <v>Inventories - Current Year</v>
      </c>
      <c r="B20" s="113"/>
      <c r="C20" s="113"/>
      <c r="D20" s="113"/>
      <c r="E20" s="113"/>
      <c r="F20" s="113"/>
      <c r="G20" s="113"/>
      <c r="H20" s="113"/>
    </row>
    <row r="21" spans="1:8" ht="12.75">
      <c r="A21" s="114" t="str">
        <f>'Input Data'!A21</f>
        <v>Inventories - Prior Year</v>
      </c>
      <c r="B21" s="113"/>
      <c r="C21" s="113"/>
      <c r="D21" s="113"/>
      <c r="E21" s="113"/>
      <c r="F21" s="113"/>
      <c r="G21" s="113"/>
      <c r="H21" s="113"/>
    </row>
    <row r="22" spans="1:8" ht="12.75">
      <c r="A22" s="114" t="str">
        <f>'Input Data'!A22</f>
        <v>Current assets</v>
      </c>
      <c r="B22" s="113"/>
      <c r="C22" s="113"/>
      <c r="D22" s="113"/>
      <c r="E22" s="113"/>
      <c r="F22" s="113"/>
      <c r="G22" s="113"/>
      <c r="H22" s="113"/>
    </row>
    <row r="23" spans="1:8" ht="12.75">
      <c r="A23" s="114" t="str">
        <f>'Input Data'!A23</f>
        <v>Property, Plant  &amp; Equipment</v>
      </c>
      <c r="B23" s="113"/>
      <c r="C23" s="113"/>
      <c r="D23" s="113"/>
      <c r="E23" s="113"/>
      <c r="F23" s="113"/>
      <c r="G23" s="113"/>
      <c r="H23" s="113"/>
    </row>
    <row r="24" spans="1:8" ht="12.75">
      <c r="A24" s="114" t="str">
        <f>'Input Data'!A24</f>
        <v>Total assets (CY)</v>
      </c>
      <c r="B24" s="113"/>
      <c r="C24" s="113"/>
      <c r="D24" s="113"/>
      <c r="E24" s="113"/>
      <c r="F24" s="113"/>
      <c r="G24" s="113"/>
      <c r="H24" s="113"/>
    </row>
    <row r="25" spans="1:8" ht="12.75">
      <c r="A25" s="114" t="str">
        <f>'Input Data'!A25</f>
        <v>Total assets (PY)</v>
      </c>
      <c r="B25" s="113"/>
      <c r="C25" s="113"/>
      <c r="D25" s="113"/>
      <c r="E25" s="113"/>
      <c r="F25" s="113"/>
      <c r="G25" s="113"/>
      <c r="H25" s="113"/>
    </row>
    <row r="26" spans="1:8" ht="12.75">
      <c r="A26" s="114" t="str">
        <f>'Input Data'!A26</f>
        <v>Short Term Debt (See definition)</v>
      </c>
      <c r="B26" s="113"/>
      <c r="C26" s="113"/>
      <c r="D26" s="113"/>
      <c r="E26" s="113"/>
      <c r="F26" s="113"/>
      <c r="G26" s="113"/>
      <c r="H26" s="113"/>
    </row>
    <row r="27" spans="1:8" ht="12.75">
      <c r="A27" s="114" t="s">
        <v>161</v>
      </c>
      <c r="B27" s="113"/>
      <c r="C27" s="113"/>
      <c r="D27" s="113"/>
      <c r="E27" s="113"/>
      <c r="F27" s="113"/>
      <c r="G27" s="113"/>
      <c r="H27" s="113"/>
    </row>
    <row r="28" spans="1:8" ht="12.75">
      <c r="A28" s="114" t="str">
        <f>'Input Data'!A28</f>
        <v>Current liabilities</v>
      </c>
      <c r="B28" s="113"/>
      <c r="C28" s="113"/>
      <c r="D28" s="113"/>
      <c r="E28" s="113"/>
      <c r="F28" s="113"/>
      <c r="G28" s="113"/>
      <c r="H28" s="113"/>
    </row>
    <row r="29" spans="1:8" ht="12.75">
      <c r="A29" s="114" t="str">
        <f>'Input Data'!A29</f>
        <v>Long Term Debt</v>
      </c>
      <c r="B29" s="113"/>
      <c r="C29" s="113"/>
      <c r="D29" s="113"/>
      <c r="E29" s="113"/>
      <c r="F29" s="113"/>
      <c r="G29" s="113"/>
      <c r="H29" s="113"/>
    </row>
    <row r="30" spans="1:8" ht="12.75">
      <c r="A30" s="114" t="str">
        <f>'Input Data'!A30</f>
        <v>Retained Earnings</v>
      </c>
      <c r="B30" s="113"/>
      <c r="C30" s="113"/>
      <c r="D30" s="113"/>
      <c r="E30" s="113"/>
      <c r="F30" s="113"/>
      <c r="G30" s="113"/>
      <c r="H30" s="113"/>
    </row>
    <row r="31" spans="1:8" ht="12.75">
      <c r="A31" s="114" t="str">
        <f>'Input Data'!A31</f>
        <v>Shareholder Equity - Current Year</v>
      </c>
      <c r="B31" s="113"/>
      <c r="C31" s="113"/>
      <c r="D31" s="113"/>
      <c r="E31" s="113"/>
      <c r="F31" s="113"/>
      <c r="G31" s="113"/>
      <c r="H31" s="113"/>
    </row>
    <row r="32" spans="1:8" ht="12.75">
      <c r="A32" s="114" t="str">
        <f>'Input Data'!A32</f>
        <v>Shareholder Equity - Prior Year</v>
      </c>
      <c r="B32" s="113"/>
      <c r="C32" s="113"/>
      <c r="D32" s="113"/>
      <c r="E32" s="113"/>
      <c r="F32" s="113"/>
      <c r="G32" s="113"/>
      <c r="H32" s="113"/>
    </row>
    <row r="33" spans="1:8" ht="12.75">
      <c r="A33" s="111" t="str">
        <f>'Input Data'!A33</f>
        <v>From Statement of Cash Flows ($M)</v>
      </c>
      <c r="B33" s="113"/>
      <c r="C33" s="113"/>
      <c r="D33" s="113"/>
      <c r="E33" s="113"/>
      <c r="F33" s="113"/>
      <c r="G33" s="113"/>
      <c r="H33" s="113"/>
    </row>
    <row r="34" spans="1:8" ht="12.75">
      <c r="A34" s="114" t="str">
        <f>'Input Data'!A34</f>
        <v>Net Cash from Operating Activities(cy)</v>
      </c>
      <c r="B34" s="113"/>
      <c r="C34" s="113"/>
      <c r="D34" s="113"/>
      <c r="E34" s="113"/>
      <c r="F34" s="113"/>
      <c r="G34" s="113"/>
      <c r="H34" s="113"/>
    </row>
    <row r="35" spans="1:8" ht="12.75">
      <c r="A35" s="114" t="str">
        <f>'Input Data'!A35</f>
        <v>Net Cash from Investing Activities</v>
      </c>
      <c r="B35" s="113"/>
      <c r="C35" s="113"/>
      <c r="D35" s="113"/>
      <c r="E35" s="113"/>
      <c r="F35" s="113"/>
      <c r="G35" s="113"/>
      <c r="H35" s="113"/>
    </row>
    <row r="36" spans="1:8" ht="12.75">
      <c r="A36" s="114" t="str">
        <f>'Input Data'!A36</f>
        <v>Capital Expenditures (CAPEX)</v>
      </c>
      <c r="B36" s="113"/>
      <c r="C36" s="113"/>
      <c r="D36" s="113"/>
      <c r="E36" s="113"/>
      <c r="F36" s="113"/>
      <c r="G36" s="113"/>
      <c r="H36" s="113"/>
    </row>
    <row r="37" spans="1:8" ht="12.75">
      <c r="A37" s="114" t="str">
        <f>'Input Data'!A37</f>
        <v>Net cash from Financing Activities</v>
      </c>
      <c r="B37" s="113"/>
      <c r="C37" s="113"/>
      <c r="D37" s="113"/>
      <c r="E37" s="113"/>
      <c r="F37" s="113"/>
      <c r="G37" s="113"/>
      <c r="H37" s="113"/>
    </row>
    <row r="38" spans="1:8" ht="12.75">
      <c r="A38" s="114" t="str">
        <f>'Input Data'!A38</f>
        <v>Dividends Paid</v>
      </c>
      <c r="B38" s="113"/>
      <c r="C38" s="113"/>
      <c r="D38" s="113"/>
      <c r="E38" s="113"/>
      <c r="F38" s="113"/>
      <c r="G38" s="113"/>
      <c r="H38" s="113"/>
    </row>
    <row r="39" spans="1:8" ht="12.75">
      <c r="A39" s="117" t="str">
        <f>'Input Data'!A39</f>
        <v>From Value Line ($M)</v>
      </c>
      <c r="B39" s="113"/>
      <c r="C39" s="113"/>
      <c r="D39" s="113"/>
      <c r="E39" s="113"/>
      <c r="F39" s="113"/>
      <c r="G39" s="113"/>
      <c r="H39" s="113"/>
    </row>
    <row r="40" spans="1:8" ht="12.75">
      <c r="A40" s="114" t="str">
        <f>'Input Data'!A40</f>
        <v>Total Debt (Optional)</v>
      </c>
      <c r="B40" s="113"/>
      <c r="C40" s="113"/>
      <c r="D40" s="113"/>
      <c r="E40" s="113"/>
      <c r="F40" s="113"/>
      <c r="G40" s="113"/>
      <c r="H40" s="113"/>
    </row>
    <row r="41" spans="1:8" ht="12.75">
      <c r="A41" s="111" t="str">
        <f>'Input Data'!A41</f>
        <v>From Proxy, or SEC Schedule 14A ($M)</v>
      </c>
      <c r="B41" s="113"/>
      <c r="C41" s="113"/>
      <c r="D41" s="113"/>
      <c r="E41" s="113"/>
      <c r="F41" s="113"/>
      <c r="G41" s="113"/>
      <c r="H41" s="113"/>
    </row>
    <row r="42" spans="1:8" ht="12.75">
      <c r="A42" s="114" t="str">
        <f>'Input Data'!A42</f>
        <v>CEO Total Compensation</v>
      </c>
      <c r="B42" s="113"/>
      <c r="C42" s="113"/>
      <c r="D42" s="113"/>
      <c r="E42" s="113"/>
      <c r="F42" s="113"/>
      <c r="G42" s="113"/>
      <c r="H42" s="113"/>
    </row>
    <row r="43" spans="1:8" ht="12.75">
      <c r="A43" s="111" t="str">
        <f>'Input Data'!A43</f>
        <v>From Financial Notes In Annual Report</v>
      </c>
      <c r="B43" s="113"/>
      <c r="C43" s="113"/>
      <c r="D43" s="113"/>
      <c r="E43" s="113"/>
      <c r="F43" s="113"/>
      <c r="G43" s="113"/>
      <c r="H43" s="113"/>
    </row>
    <row r="44" spans="1:8" ht="12.75">
      <c r="A44" s="114" t="str">
        <f>'Input Data'!A44</f>
        <v>Stock Option Shares Outstanding (M)</v>
      </c>
      <c r="B44" s="113"/>
      <c r="C44" s="113"/>
      <c r="D44" s="113"/>
      <c r="E44" s="113"/>
      <c r="F44" s="113"/>
      <c r="G44" s="113"/>
      <c r="H44" s="113"/>
    </row>
    <row r="45" spans="1:8" ht="12.75">
      <c r="A45" s="114" t="str">
        <f>'Input Data'!A45</f>
        <v>Net Income if Stk Options Expensed($M)</v>
      </c>
      <c r="B45" s="113"/>
      <c r="C45" s="113"/>
      <c r="D45" s="113"/>
      <c r="E45" s="113"/>
      <c r="F45" s="113"/>
      <c r="G45" s="113"/>
      <c r="H45" s="113"/>
    </row>
  </sheetData>
  <printOptions horizontalCentered="1" verticalCentered="1"/>
  <pageMargins left="0.35" right="0.31" top="0.5" bottom="0.5" header="0.5" footer="0.5"/>
  <pageSetup orientation="portrait" r:id="rId1"/>
  <headerFooter alignWithMargins="0">
    <oddHeader>&amp;CAnnual Report Input Form</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default</dc:creator>
  <cp:keywords/>
  <dc:description/>
  <cp:lastModifiedBy>Nancy Isaacs</cp:lastModifiedBy>
  <cp:lastPrinted>2002-10-28T20:52:03Z</cp:lastPrinted>
  <dcterms:created xsi:type="dcterms:W3CDTF">2002-04-10T20:09:06Z</dcterms:created>
  <dcterms:modified xsi:type="dcterms:W3CDTF">2006-02-21T00:51:23Z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