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JNJ" sheetId="1" r:id="rId1"/>
  </sheets>
  <definedNames/>
  <calcPr fullCalcOnLoad="1"/>
</workbook>
</file>

<file path=xl/sharedStrings.xml><?xml version="1.0" encoding="utf-8"?>
<sst xmlns="http://schemas.openxmlformats.org/spreadsheetml/2006/main" count="93" uniqueCount="45">
  <si>
    <t xml:space="preserve"> </t>
  </si>
  <si>
    <t>Investor</t>
  </si>
  <si>
    <t>Future Sales Growth</t>
  </si>
  <si>
    <t>Future EPS Growth</t>
  </si>
  <si>
    <t>5-Yr High P/E</t>
  </si>
  <si>
    <t>Est. High EPS</t>
  </si>
  <si>
    <t>5-Yr Low P/E</t>
  </si>
  <si>
    <t>Est. Low EPS</t>
  </si>
  <si>
    <t>Future High Price</t>
  </si>
  <si>
    <t>Future Low Price</t>
  </si>
  <si>
    <t>Estimate Low Price</t>
  </si>
  <si>
    <t>U/D</t>
  </si>
  <si>
    <t>Total Return</t>
  </si>
  <si>
    <t>(H - L)</t>
  </si>
  <si>
    <t>(H - L)/4</t>
  </si>
  <si>
    <t>Buy - Hold</t>
  </si>
  <si>
    <t>Hold - Sell</t>
  </si>
  <si>
    <t>Std Dev.</t>
  </si>
  <si>
    <t>Stat. High</t>
  </si>
  <si>
    <t>Stat. Low</t>
  </si>
  <si>
    <t>Maximum</t>
  </si>
  <si>
    <t>Minimum</t>
  </si>
  <si>
    <t>Delta</t>
  </si>
  <si>
    <t>% Difference</t>
  </si>
  <si>
    <t>Current Date</t>
  </si>
  <si>
    <t>Current Price =</t>
  </si>
  <si>
    <t>Average</t>
  </si>
  <si>
    <t>Risk Index</t>
  </si>
  <si>
    <t>MSN Valuation</t>
  </si>
  <si>
    <t>Quicken Valuation</t>
  </si>
  <si>
    <t>Value Pro</t>
  </si>
  <si>
    <t>Dividend Discount</t>
  </si>
  <si>
    <t>Take $tock</t>
  </si>
  <si>
    <t>DeMarche</t>
  </si>
  <si>
    <t>Excellent</t>
  </si>
  <si>
    <t>Quality Rating</t>
  </si>
  <si>
    <t>Good</t>
  </si>
  <si>
    <t>JNJ</t>
  </si>
  <si>
    <t>Very Good</t>
  </si>
  <si>
    <t>Johnson &amp; J</t>
  </si>
  <si>
    <t>19A</t>
  </si>
  <si>
    <t>19B</t>
  </si>
  <si>
    <t>19C</t>
  </si>
  <si>
    <t>19D</t>
  </si>
  <si>
    <t>19E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</si>
</sst>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0"/>
    <numFmt numFmtId="169" formatCode="0.0%"/>
    <numFmt numFmtId="170" formatCode="_(&quot;$&quot;* #,##0.0_);_(&quot;$&quot;* \(#,##0.0\);_(&quot;$&quot;* &quot;-&quot;??_);_(@_)"/>
    <numFmt numFmtId="171" formatCode="0.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2"/>
      <color indexed="18"/>
      <name val="Baskerville Old Fac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sz val="22"/>
      <color indexed="13"/>
      <name val="Baskerville Old Face"/>
      <family val="1"/>
    </font>
    <font>
      <sz val="10"/>
      <color indexed="18"/>
      <name val="Baskerville Old Fac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18"/>
      <color indexed="13"/>
      <name val="Baskerville Old Face"/>
      <family val="1"/>
    </font>
    <font>
      <b/>
      <sz val="14"/>
      <color indexed="13"/>
      <name val="Bookman Old Style"/>
      <family val="1"/>
    </font>
    <font>
      <b/>
      <sz val="10"/>
      <color indexed="13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thick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8" fontId="9" fillId="3" borderId="0" xfId="0" applyNumberFormat="1" applyFont="1" applyFill="1" applyBorder="1" applyAlignment="1">
      <alignment/>
    </xf>
    <xf numFmtId="2" fontId="9" fillId="3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2" fontId="11" fillId="4" borderId="9" xfId="21" applyNumberFormat="1" applyFont="1" applyFill="1" applyBorder="1" applyAlignment="1">
      <alignment horizontal="center" wrapText="1"/>
    </xf>
    <xf numFmtId="2" fontId="11" fillId="4" borderId="9" xfId="0" applyNumberFormat="1" applyFont="1" applyFill="1" applyBorder="1" applyAlignment="1">
      <alignment horizontal="center" wrapText="1"/>
    </xf>
    <xf numFmtId="44" fontId="11" fillId="4" borderId="9" xfId="17" applyFont="1" applyFill="1" applyBorder="1" applyAlignment="1">
      <alignment wrapText="1"/>
    </xf>
    <xf numFmtId="44" fontId="11" fillId="4" borderId="9" xfId="17" applyFont="1" applyFill="1" applyBorder="1" applyAlignment="1">
      <alignment horizontal="left" wrapText="1"/>
    </xf>
    <xf numFmtId="44" fontId="11" fillId="0" borderId="9" xfId="17" applyFont="1" applyBorder="1" applyAlignment="1">
      <alignment horizontal="center" wrapText="1"/>
    </xf>
    <xf numFmtId="44" fontId="11" fillId="4" borderId="9" xfId="17" applyFont="1" applyFill="1" applyBorder="1" applyAlignment="1">
      <alignment horizontal="center"/>
    </xf>
    <xf numFmtId="167" fontId="11" fillId="0" borderId="9" xfId="0" applyNumberFormat="1" applyFont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169" fontId="11" fillId="0" borderId="9" xfId="0" applyNumberFormat="1" applyFont="1" applyFill="1" applyBorder="1" applyAlignment="1">
      <alignment horizontal="center"/>
    </xf>
    <xf numFmtId="44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44" fontId="11" fillId="4" borderId="9" xfId="17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/>
    </xf>
    <xf numFmtId="0" fontId="11" fillId="0" borderId="9" xfId="0" applyFont="1" applyBorder="1" applyAlignment="1">
      <alignment/>
    </xf>
    <xf numFmtId="168" fontId="11" fillId="0" borderId="9" xfId="0" applyNumberFormat="1" applyFont="1" applyBorder="1" applyAlignment="1">
      <alignment horizontal="center"/>
    </xf>
    <xf numFmtId="167" fontId="11" fillId="0" borderId="9" xfId="0" applyNumberFormat="1" applyFont="1" applyBorder="1" applyAlignment="1">
      <alignment/>
    </xf>
    <xf numFmtId="169" fontId="11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2" fontId="11" fillId="5" borderId="9" xfId="21" applyNumberFormat="1" applyFont="1" applyFill="1" applyBorder="1" applyAlignment="1">
      <alignment horizontal="center"/>
    </xf>
    <xf numFmtId="44" fontId="11" fillId="5" borderId="9" xfId="17" applyFont="1" applyFill="1" applyBorder="1" applyAlignment="1">
      <alignment horizontal="center"/>
    </xf>
    <xf numFmtId="2" fontId="11" fillId="0" borderId="9" xfId="21" applyNumberFormat="1" applyFont="1" applyBorder="1" applyAlignment="1">
      <alignment horizontal="center"/>
    </xf>
    <xf numFmtId="44" fontId="11" fillId="0" borderId="9" xfId="17" applyFont="1" applyBorder="1" applyAlignment="1">
      <alignment horizontal="center"/>
    </xf>
    <xf numFmtId="169" fontId="11" fillId="5" borderId="9" xfId="21" applyNumberFormat="1" applyFont="1" applyFill="1" applyBorder="1" applyAlignment="1">
      <alignment horizontal="center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6" borderId="11" xfId="21" applyNumberFormat="1" applyFont="1" applyFill="1" applyBorder="1" applyAlignment="1">
      <alignment horizontal="center"/>
    </xf>
    <xf numFmtId="44" fontId="11" fillId="6" borderId="11" xfId="17" applyFont="1" applyFill="1" applyBorder="1" applyAlignment="1">
      <alignment horizontal="center"/>
    </xf>
    <xf numFmtId="169" fontId="11" fillId="6" borderId="11" xfId="21" applyNumberFormat="1" applyFont="1" applyFill="1" applyBorder="1" applyAlignment="1">
      <alignment horizontal="center"/>
    </xf>
    <xf numFmtId="169" fontId="11" fillId="6" borderId="9" xfId="0" applyNumberFormat="1" applyFont="1" applyFill="1" applyBorder="1" applyAlignment="1">
      <alignment horizontal="center"/>
    </xf>
    <xf numFmtId="44" fontId="11" fillId="3" borderId="11" xfId="17" applyFont="1" applyFill="1" applyBorder="1" applyAlignment="1">
      <alignment horizontal="center"/>
    </xf>
    <xf numFmtId="2" fontId="11" fillId="6" borderId="9" xfId="21" applyNumberFormat="1" applyFont="1" applyFill="1" applyBorder="1" applyAlignment="1">
      <alignment horizontal="center"/>
    </xf>
    <xf numFmtId="2" fontId="11" fillId="6" borderId="9" xfId="0" applyNumberFormat="1" applyFont="1" applyFill="1" applyBorder="1" applyAlignment="1">
      <alignment horizontal="center"/>
    </xf>
    <xf numFmtId="44" fontId="11" fillId="6" borderId="9" xfId="17" applyFont="1" applyFill="1" applyBorder="1" applyAlignment="1">
      <alignment horizontal="center"/>
    </xf>
    <xf numFmtId="169" fontId="11" fillId="6" borderId="9" xfId="21" applyNumberFormat="1" applyFont="1" applyFill="1" applyBorder="1" applyAlignment="1">
      <alignment horizontal="center"/>
    </xf>
    <xf numFmtId="44" fontId="11" fillId="3" borderId="9" xfId="17" applyFont="1" applyFill="1" applyBorder="1" applyAlignment="1">
      <alignment horizontal="center"/>
    </xf>
    <xf numFmtId="0" fontId="11" fillId="3" borderId="0" xfId="0" applyFont="1" applyFill="1" applyAlignment="1">
      <alignment/>
    </xf>
    <xf numFmtId="2" fontId="11" fillId="5" borderId="12" xfId="21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44" fontId="11" fillId="3" borderId="9" xfId="0" applyNumberFormat="1" applyFont="1" applyFill="1" applyBorder="1" applyAlignment="1">
      <alignment horizontal="center"/>
    </xf>
    <xf numFmtId="39" fontId="11" fillId="6" borderId="9" xfId="17" applyNumberFormat="1" applyFont="1" applyFill="1" applyBorder="1" applyAlignment="1">
      <alignment horizontal="center"/>
    </xf>
    <xf numFmtId="9" fontId="11" fillId="6" borderId="9" xfId="0" applyNumberFormat="1" applyFont="1" applyFill="1" applyBorder="1" applyAlignment="1">
      <alignment horizontal="center"/>
    </xf>
    <xf numFmtId="169" fontId="11" fillId="3" borderId="9" xfId="0" applyNumberFormat="1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wrapText="1"/>
    </xf>
    <xf numFmtId="9" fontId="12" fillId="8" borderId="14" xfId="0" applyNumberFormat="1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0" fontId="12" fillId="9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9" fontId="14" fillId="10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12" fillId="7" borderId="9" xfId="0" applyFont="1" applyFill="1" applyBorder="1" applyAlignment="1">
      <alignment horizontal="center" wrapText="1"/>
    </xf>
    <xf numFmtId="0" fontId="12" fillId="7" borderId="16" xfId="0" applyFont="1" applyFill="1" applyBorder="1" applyAlignment="1">
      <alignment horizontal="center" wrapText="1"/>
    </xf>
    <xf numFmtId="0" fontId="12" fillId="7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15" xfId="0" applyFont="1" applyBorder="1" applyAlignment="1">
      <alignment horizontal="center" wrapText="1"/>
    </xf>
    <xf numFmtId="44" fontId="11" fillId="0" borderId="0" xfId="17" applyFont="1" applyAlignment="1">
      <alignment/>
    </xf>
    <xf numFmtId="2" fontId="11" fillId="5" borderId="10" xfId="21" applyNumberFormat="1" applyFont="1" applyFill="1" applyBorder="1" applyAlignment="1">
      <alignment horizontal="center"/>
    </xf>
    <xf numFmtId="44" fontId="11" fillId="5" borderId="10" xfId="17" applyFont="1" applyFill="1" applyBorder="1" applyAlignment="1">
      <alignment horizontal="center"/>
    </xf>
    <xf numFmtId="169" fontId="11" fillId="5" borderId="10" xfId="21" applyNumberFormat="1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167" fontId="11" fillId="5" borderId="10" xfId="21" applyNumberFormat="1" applyFont="1" applyFill="1" applyBorder="1" applyAlignment="1">
      <alignment horizontal="center"/>
    </xf>
    <xf numFmtId="167" fontId="11" fillId="5" borderId="9" xfId="21" applyNumberFormat="1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8" fontId="0" fillId="11" borderId="10" xfId="0" applyNumberFormat="1" applyFont="1" applyFill="1" applyBorder="1" applyAlignment="1">
      <alignment/>
    </xf>
    <xf numFmtId="10" fontId="0" fillId="11" borderId="10" xfId="0" applyNumberFormat="1" applyFill="1" applyBorder="1" applyAlignment="1">
      <alignment/>
    </xf>
    <xf numFmtId="8" fontId="0" fillId="4" borderId="10" xfId="0" applyNumberFormat="1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9" fillId="4" borderId="18" xfId="0" applyFont="1" applyFill="1" applyBorder="1" applyAlignment="1">
      <alignment/>
    </xf>
    <xf numFmtId="8" fontId="9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14" fontId="8" fillId="3" borderId="8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4" borderId="22" xfId="0" applyFont="1" applyFill="1" applyBorder="1" applyAlignment="1">
      <alignment horizontal="center"/>
    </xf>
    <xf numFmtId="14" fontId="9" fillId="4" borderId="2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 applyAlignment="1">
      <alignment/>
    </xf>
    <xf numFmtId="0" fontId="13" fillId="12" borderId="15" xfId="0" applyFont="1" applyFill="1" applyBorder="1" applyAlignment="1">
      <alignment horizontal="center"/>
    </xf>
    <xf numFmtId="0" fontId="15" fillId="13" borderId="15" xfId="0" applyFont="1" applyFill="1" applyBorder="1" applyAlignment="1">
      <alignment horizontal="center" wrapText="1"/>
    </xf>
    <xf numFmtId="2" fontId="11" fillId="13" borderId="9" xfId="21" applyNumberFormat="1" applyFont="1" applyFill="1" applyBorder="1" applyAlignment="1">
      <alignment horizontal="center" wrapText="1"/>
    </xf>
    <xf numFmtId="2" fontId="11" fillId="13" borderId="9" xfId="0" applyNumberFormat="1" applyFont="1" applyFill="1" applyBorder="1" applyAlignment="1">
      <alignment horizontal="center" wrapText="1"/>
    </xf>
    <xf numFmtId="44" fontId="11" fillId="13" borderId="9" xfId="17" applyFont="1" applyFill="1" applyBorder="1" applyAlignment="1">
      <alignment wrapText="1"/>
    </xf>
    <xf numFmtId="44" fontId="11" fillId="13" borderId="9" xfId="17" applyFont="1" applyFill="1" applyBorder="1" applyAlignment="1">
      <alignment horizontal="left" wrapText="1"/>
    </xf>
    <xf numFmtId="44" fontId="11" fillId="13" borderId="9" xfId="17" applyFont="1" applyFill="1" applyBorder="1" applyAlignment="1">
      <alignment horizontal="center" wrapText="1"/>
    </xf>
    <xf numFmtId="44" fontId="11" fillId="13" borderId="9" xfId="17" applyFont="1" applyFill="1" applyBorder="1" applyAlignment="1">
      <alignment horizontal="center"/>
    </xf>
    <xf numFmtId="167" fontId="11" fillId="13" borderId="9" xfId="0" applyNumberFormat="1" applyFont="1" applyFill="1" applyBorder="1" applyAlignment="1">
      <alignment horizontal="center"/>
    </xf>
    <xf numFmtId="169" fontId="11" fillId="13" borderId="10" xfId="0" applyNumberFormat="1" applyFont="1" applyFill="1" applyBorder="1" applyAlignment="1">
      <alignment horizontal="center"/>
    </xf>
    <xf numFmtId="169" fontId="11" fillId="13" borderId="9" xfId="0" applyNumberFormat="1" applyFont="1" applyFill="1" applyBorder="1" applyAlignment="1">
      <alignment horizontal="center"/>
    </xf>
    <xf numFmtId="44" fontId="0" fillId="13" borderId="9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0" fontId="17" fillId="2" borderId="1" xfId="0" applyFont="1" applyFill="1" applyBorder="1" applyAlignment="1">
      <alignment horizontal="center"/>
    </xf>
    <xf numFmtId="43" fontId="0" fillId="11" borderId="10" xfId="15" applyFill="1" applyBorder="1" applyAlignment="1">
      <alignment/>
    </xf>
    <xf numFmtId="44" fontId="18" fillId="14" borderId="9" xfId="17" applyFont="1" applyFill="1" applyBorder="1" applyAlignment="1">
      <alignment horizontal="center"/>
    </xf>
    <xf numFmtId="44" fontId="18" fillId="12" borderId="11" xfId="17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" sqref="H3"/>
    </sheetView>
  </sheetViews>
  <sheetFormatPr defaultColWidth="9.140625" defaultRowHeight="12.75"/>
  <cols>
    <col min="1" max="1" width="22.00390625" style="0" customWidth="1"/>
    <col min="2" max="2" width="10.140625" style="0" customWidth="1"/>
    <col min="3" max="3" width="9.8515625" style="0" customWidth="1"/>
    <col min="5" max="5" width="14.00390625" style="0" customWidth="1"/>
    <col min="7" max="7" width="13.7109375" style="0" customWidth="1"/>
    <col min="8" max="8" width="10.421875" style="0" customWidth="1"/>
    <col min="9" max="10" width="10.140625" style="0" customWidth="1"/>
    <col min="11" max="12" width="9.7109375" style="0" customWidth="1"/>
    <col min="13" max="13" width="10.28125" style="0" customWidth="1"/>
    <col min="14" max="14" width="9.8515625" style="0" customWidth="1"/>
  </cols>
  <sheetData>
    <row r="1" spans="1:12" ht="29.25" thickBot="1" thickTop="1">
      <c r="A1" s="74" t="s">
        <v>39</v>
      </c>
      <c r="B1" s="6"/>
      <c r="C1" s="112" t="s">
        <v>37</v>
      </c>
      <c r="D1" s="1" t="s">
        <v>0</v>
      </c>
      <c r="E1" s="2"/>
      <c r="F1" s="3"/>
      <c r="G1" s="3"/>
      <c r="H1" s="3"/>
      <c r="I1" s="5"/>
      <c r="J1" s="4"/>
      <c r="K1" s="10"/>
      <c r="L1" s="98"/>
    </row>
    <row r="2" spans="1:13" s="10" customFormat="1" ht="14.25" thickBot="1" thickTop="1">
      <c r="A2" s="7"/>
      <c r="B2" s="8"/>
      <c r="C2" s="9"/>
      <c r="D2" s="91" t="s">
        <v>0</v>
      </c>
      <c r="E2" s="94" t="s">
        <v>24</v>
      </c>
      <c r="F2" s="93"/>
      <c r="G2" s="89" t="s">
        <v>25</v>
      </c>
      <c r="H2" s="90">
        <v>57.57</v>
      </c>
      <c r="J2" s="11"/>
      <c r="K2" s="11"/>
      <c r="L2" s="11"/>
      <c r="M2" s="11"/>
    </row>
    <row r="3" spans="1:17" s="10" customFormat="1" ht="14.25" thickBot="1" thickTop="1">
      <c r="A3" s="7"/>
      <c r="B3" s="12"/>
      <c r="C3" s="13"/>
      <c r="D3" s="92" t="s">
        <v>0</v>
      </c>
      <c r="E3" s="95">
        <v>38240</v>
      </c>
      <c r="F3" s="14"/>
      <c r="G3" s="14"/>
      <c r="H3" s="15"/>
      <c r="I3" s="11"/>
      <c r="J3" s="16" t="s">
        <v>0</v>
      </c>
      <c r="K3" s="17"/>
      <c r="L3" s="17"/>
      <c r="M3" s="11"/>
      <c r="N3" s="11"/>
      <c r="O3" s="11"/>
      <c r="P3" s="11"/>
      <c r="Q3" s="11"/>
    </row>
    <row r="4" spans="1:17" s="18" customFormat="1" ht="48" thickTop="1">
      <c r="A4" s="62" t="s">
        <v>1</v>
      </c>
      <c r="B4" s="71" t="s">
        <v>2</v>
      </c>
      <c r="C4" s="71" t="s">
        <v>3</v>
      </c>
      <c r="D4" s="71" t="s">
        <v>4</v>
      </c>
      <c r="E4" s="72" t="s">
        <v>5</v>
      </c>
      <c r="F4" s="72" t="s">
        <v>6</v>
      </c>
      <c r="G4" s="72" t="s">
        <v>7</v>
      </c>
      <c r="H4" s="72" t="s">
        <v>8</v>
      </c>
      <c r="I4" s="72" t="s">
        <v>9</v>
      </c>
      <c r="J4" s="72" t="s">
        <v>10</v>
      </c>
      <c r="K4" s="72" t="s">
        <v>11</v>
      </c>
      <c r="L4" s="72" t="s">
        <v>12</v>
      </c>
      <c r="M4" s="72" t="s">
        <v>27</v>
      </c>
      <c r="N4" s="72" t="s">
        <v>13</v>
      </c>
      <c r="O4" s="73" t="s">
        <v>14</v>
      </c>
      <c r="P4" s="72" t="s">
        <v>15</v>
      </c>
      <c r="Q4" s="72" t="s">
        <v>16</v>
      </c>
    </row>
    <row r="5" spans="1:17" s="29" customFormat="1" ht="15">
      <c r="A5" s="76" t="s">
        <v>32</v>
      </c>
      <c r="B5" s="19">
        <v>10.3</v>
      </c>
      <c r="C5" s="19">
        <v>10.3</v>
      </c>
      <c r="D5" s="20">
        <v>24.1</v>
      </c>
      <c r="E5" s="21">
        <v>4.15</v>
      </c>
      <c r="F5" s="20">
        <v>16.6</v>
      </c>
      <c r="G5" s="22">
        <v>2.67</v>
      </c>
      <c r="H5" s="23">
        <f aca="true" t="shared" si="0" ref="H5:H22">D5*E5</f>
        <v>100.01500000000001</v>
      </c>
      <c r="I5" s="23">
        <f aca="true" t="shared" si="1" ref="I5:I22">F5*G5</f>
        <v>44.322</v>
      </c>
      <c r="J5" s="24">
        <v>44.32</v>
      </c>
      <c r="K5" s="25">
        <f aca="true" t="shared" si="2" ref="K5:K22">(H5-$H$2)/($H$2-J5)</f>
        <v>3.2033962264150952</v>
      </c>
      <c r="L5" s="26">
        <f aca="true" t="shared" si="3" ref="L5:L22">((H5/$H$2)^(1/5))-1</f>
        <v>0.1167958256152597</v>
      </c>
      <c r="M5" s="27">
        <f aca="true" t="shared" si="4" ref="M5:M22">($H$2-J5)/(H5-J5)</f>
        <v>0.23790286381183223</v>
      </c>
      <c r="N5" s="28">
        <f aca="true" t="shared" si="5" ref="N5:N22">H5-J5</f>
        <v>55.695000000000014</v>
      </c>
      <c r="O5" s="28">
        <f aca="true" t="shared" si="6" ref="O5:O32">N5/4</f>
        <v>13.923750000000004</v>
      </c>
      <c r="P5" s="28">
        <f aca="true" t="shared" si="7" ref="P5:P22">J5+O5</f>
        <v>58.243750000000006</v>
      </c>
      <c r="Q5" s="28">
        <f aca="true" t="shared" si="8" ref="Q5:Q22">P5+O5+O5</f>
        <v>86.09125</v>
      </c>
    </row>
    <row r="6" spans="1:17" s="111" customFormat="1" ht="3.75" customHeight="1">
      <c r="A6" s="100"/>
      <c r="B6" s="101"/>
      <c r="C6" s="101"/>
      <c r="D6" s="102"/>
      <c r="E6" s="103"/>
      <c r="F6" s="102"/>
      <c r="G6" s="104"/>
      <c r="H6" s="104"/>
      <c r="I6" s="105"/>
      <c r="J6" s="106"/>
      <c r="K6" s="107"/>
      <c r="L6" s="108"/>
      <c r="M6" s="109"/>
      <c r="N6" s="110"/>
      <c r="O6" s="110"/>
      <c r="P6" s="110"/>
      <c r="Q6" s="110"/>
    </row>
    <row r="7" spans="1:17" s="29" customFormat="1" ht="15">
      <c r="A7" s="76">
        <v>1</v>
      </c>
      <c r="B7" s="19">
        <v>8.5</v>
      </c>
      <c r="C7" s="19">
        <v>10.4</v>
      </c>
      <c r="D7" s="20">
        <v>24</v>
      </c>
      <c r="E7" s="21">
        <v>4.17</v>
      </c>
      <c r="F7" s="20">
        <v>17</v>
      </c>
      <c r="G7" s="22">
        <v>2.96</v>
      </c>
      <c r="H7" s="23">
        <f t="shared" si="0"/>
        <v>100.08</v>
      </c>
      <c r="I7" s="23">
        <f t="shared" si="1"/>
        <v>50.32</v>
      </c>
      <c r="J7" s="24">
        <v>41.4</v>
      </c>
      <c r="K7" s="25">
        <f t="shared" si="2"/>
        <v>2.628942486085343</v>
      </c>
      <c r="L7" s="26">
        <f t="shared" si="3"/>
        <v>0.11694094957666845</v>
      </c>
      <c r="M7" s="27">
        <f t="shared" si="4"/>
        <v>0.2755623721881391</v>
      </c>
      <c r="N7" s="28">
        <f t="shared" si="5"/>
        <v>58.68</v>
      </c>
      <c r="O7" s="28">
        <f t="shared" si="6"/>
        <v>14.67</v>
      </c>
      <c r="P7" s="28">
        <f t="shared" si="7"/>
        <v>56.07</v>
      </c>
      <c r="Q7" s="28">
        <f t="shared" si="8"/>
        <v>85.41</v>
      </c>
    </row>
    <row r="8" spans="1:17" s="29" customFormat="1" ht="15">
      <c r="A8" s="76">
        <v>2</v>
      </c>
      <c r="B8" s="19">
        <v>10</v>
      </c>
      <c r="C8" s="19">
        <v>7.6</v>
      </c>
      <c r="D8" s="20">
        <v>32.3</v>
      </c>
      <c r="E8" s="21">
        <v>3.67</v>
      </c>
      <c r="F8" s="20">
        <v>18</v>
      </c>
      <c r="G8" s="22">
        <v>2.95</v>
      </c>
      <c r="H8" s="23">
        <f t="shared" si="0"/>
        <v>118.54099999999998</v>
      </c>
      <c r="I8" s="23">
        <f t="shared" si="1"/>
        <v>53.1</v>
      </c>
      <c r="J8" s="24">
        <v>49.3</v>
      </c>
      <c r="K8" s="25">
        <f t="shared" si="2"/>
        <v>7.372551390568314</v>
      </c>
      <c r="L8" s="26">
        <f t="shared" si="3"/>
        <v>0.15540560873705123</v>
      </c>
      <c r="M8" s="27">
        <f t="shared" si="4"/>
        <v>0.11943790528732984</v>
      </c>
      <c r="N8" s="28">
        <f t="shared" si="5"/>
        <v>69.24099999999999</v>
      </c>
      <c r="O8" s="28">
        <f t="shared" si="6"/>
        <v>17.310249999999996</v>
      </c>
      <c r="P8" s="28">
        <f t="shared" si="7"/>
        <v>66.61025</v>
      </c>
      <c r="Q8" s="28">
        <f t="shared" si="8"/>
        <v>101.23074999999999</v>
      </c>
    </row>
    <row r="9" spans="1:17" s="29" customFormat="1" ht="15">
      <c r="A9" s="76">
        <v>3</v>
      </c>
      <c r="B9" s="19">
        <v>10.5</v>
      </c>
      <c r="C9" s="19">
        <v>10.5</v>
      </c>
      <c r="D9" s="20">
        <v>27</v>
      </c>
      <c r="E9" s="21">
        <v>4.79</v>
      </c>
      <c r="F9" s="20">
        <v>18</v>
      </c>
      <c r="G9" s="22">
        <v>2.91</v>
      </c>
      <c r="H9" s="23">
        <f t="shared" si="0"/>
        <v>129.33</v>
      </c>
      <c r="I9" s="23">
        <f t="shared" si="1"/>
        <v>52.38</v>
      </c>
      <c r="J9" s="24">
        <v>46</v>
      </c>
      <c r="K9" s="25">
        <f t="shared" si="2"/>
        <v>6.202247191011238</v>
      </c>
      <c r="L9" s="26">
        <f t="shared" si="3"/>
        <v>0.17571107615295878</v>
      </c>
      <c r="M9" s="27">
        <f t="shared" si="4"/>
        <v>0.13884555382215286</v>
      </c>
      <c r="N9" s="28">
        <f t="shared" si="5"/>
        <v>83.33000000000001</v>
      </c>
      <c r="O9" s="28">
        <f t="shared" si="6"/>
        <v>20.832500000000003</v>
      </c>
      <c r="P9" s="28">
        <f t="shared" si="7"/>
        <v>66.83250000000001</v>
      </c>
      <c r="Q9" s="28">
        <f t="shared" si="8"/>
        <v>108.49750000000003</v>
      </c>
    </row>
    <row r="10" spans="1:17" s="29" customFormat="1" ht="15">
      <c r="A10" s="76">
        <v>4</v>
      </c>
      <c r="B10" s="19">
        <v>10.4</v>
      </c>
      <c r="C10" s="19">
        <v>11.5</v>
      </c>
      <c r="D10" s="20">
        <v>27</v>
      </c>
      <c r="E10" s="21">
        <v>4.38</v>
      </c>
      <c r="F10" s="20">
        <v>16.5</v>
      </c>
      <c r="G10" s="22">
        <v>2.91</v>
      </c>
      <c r="H10" s="23">
        <f aca="true" t="shared" si="9" ref="H10:H16">D10*E10</f>
        <v>118.25999999999999</v>
      </c>
      <c r="I10" s="23">
        <f aca="true" t="shared" si="10" ref="I10:I16">F10*G10</f>
        <v>48.015</v>
      </c>
      <c r="J10" s="24">
        <v>42.5</v>
      </c>
      <c r="K10" s="25">
        <f aca="true" t="shared" si="11" ref="K10:K16">(H10-$H$2)/($H$2-J10)</f>
        <v>4.027206370272063</v>
      </c>
      <c r="L10" s="26">
        <f aca="true" t="shared" si="12" ref="L10:L16">((H10/$H$2)^(1/5))-1</f>
        <v>0.15485731360847965</v>
      </c>
      <c r="M10" s="27">
        <f aca="true" t="shared" si="13" ref="M10:M16">($H$2-J10)/(H10-J10)</f>
        <v>0.19891763463569168</v>
      </c>
      <c r="N10" s="28">
        <f aca="true" t="shared" si="14" ref="N10:N16">H10-J10</f>
        <v>75.75999999999999</v>
      </c>
      <c r="O10" s="28">
        <f t="shared" si="6"/>
        <v>18.939999999999998</v>
      </c>
      <c r="P10" s="28">
        <f aca="true" t="shared" si="15" ref="P10:P16">J10+O10</f>
        <v>61.44</v>
      </c>
      <c r="Q10" s="28">
        <f aca="true" t="shared" si="16" ref="Q10:Q16">P10+O10+O10</f>
        <v>99.32</v>
      </c>
    </row>
    <row r="11" spans="1:17" s="29" customFormat="1" ht="15">
      <c r="A11" s="76">
        <v>5</v>
      </c>
      <c r="B11" s="19">
        <v>12</v>
      </c>
      <c r="C11" s="19">
        <v>10</v>
      </c>
      <c r="D11" s="20">
        <v>23</v>
      </c>
      <c r="E11" s="21">
        <v>4.86</v>
      </c>
      <c r="F11" s="20">
        <v>16</v>
      </c>
      <c r="G11" s="22">
        <v>2.91</v>
      </c>
      <c r="H11" s="23">
        <f t="shared" si="9"/>
        <v>111.78</v>
      </c>
      <c r="I11" s="23">
        <f t="shared" si="10"/>
        <v>46.56</v>
      </c>
      <c r="J11" s="24">
        <v>46.6</v>
      </c>
      <c r="K11" s="25">
        <f t="shared" si="11"/>
        <v>4.941659070191432</v>
      </c>
      <c r="L11" s="26">
        <f t="shared" si="12"/>
        <v>0.14191446717136813</v>
      </c>
      <c r="M11" s="27">
        <f t="shared" si="13"/>
        <v>0.1683031604786744</v>
      </c>
      <c r="N11" s="28">
        <f t="shared" si="14"/>
        <v>65.18</v>
      </c>
      <c r="O11" s="28">
        <f t="shared" si="6"/>
        <v>16.295</v>
      </c>
      <c r="P11" s="28">
        <f t="shared" si="15"/>
        <v>62.895</v>
      </c>
      <c r="Q11" s="28">
        <f t="shared" si="16"/>
        <v>95.485</v>
      </c>
    </row>
    <row r="12" spans="1:17" s="29" customFormat="1" ht="15">
      <c r="A12" s="76">
        <v>6</v>
      </c>
      <c r="B12" s="19">
        <v>12</v>
      </c>
      <c r="C12" s="19">
        <v>12</v>
      </c>
      <c r="D12" s="20">
        <v>25</v>
      </c>
      <c r="E12" s="21">
        <v>4.23</v>
      </c>
      <c r="F12" s="20">
        <v>15</v>
      </c>
      <c r="G12" s="22">
        <v>2.96</v>
      </c>
      <c r="H12" s="23">
        <f t="shared" si="9"/>
        <v>105.75000000000001</v>
      </c>
      <c r="I12" s="23">
        <f t="shared" si="10"/>
        <v>44.4</v>
      </c>
      <c r="J12" s="24">
        <v>44.4</v>
      </c>
      <c r="K12" s="25">
        <f t="shared" si="11"/>
        <v>3.658314350797267</v>
      </c>
      <c r="L12" s="26">
        <f t="shared" si="12"/>
        <v>0.1293195055512586</v>
      </c>
      <c r="M12" s="27">
        <f t="shared" si="13"/>
        <v>0.21466992665036672</v>
      </c>
      <c r="N12" s="28">
        <f t="shared" si="14"/>
        <v>61.350000000000016</v>
      </c>
      <c r="O12" s="28">
        <f t="shared" si="6"/>
        <v>15.337500000000004</v>
      </c>
      <c r="P12" s="28">
        <f t="shared" si="15"/>
        <v>59.737500000000004</v>
      </c>
      <c r="Q12" s="28">
        <f t="shared" si="16"/>
        <v>90.41250000000001</v>
      </c>
    </row>
    <row r="13" spans="1:17" s="29" customFormat="1" ht="15">
      <c r="A13" s="76">
        <v>7</v>
      </c>
      <c r="B13" s="19">
        <v>9</v>
      </c>
      <c r="C13" s="19">
        <v>13</v>
      </c>
      <c r="D13" s="20">
        <v>20</v>
      </c>
      <c r="E13" s="21">
        <v>4.68</v>
      </c>
      <c r="F13" s="20">
        <v>17</v>
      </c>
      <c r="G13" s="22">
        <v>2.27</v>
      </c>
      <c r="H13" s="23">
        <f t="shared" si="9"/>
        <v>93.6</v>
      </c>
      <c r="I13" s="23">
        <f t="shared" si="10"/>
        <v>38.59</v>
      </c>
      <c r="J13" s="24">
        <v>40.3</v>
      </c>
      <c r="K13" s="25">
        <f t="shared" si="11"/>
        <v>2.0862767805442957</v>
      </c>
      <c r="L13" s="26">
        <f t="shared" si="12"/>
        <v>0.10208711238665158</v>
      </c>
      <c r="M13" s="27">
        <f t="shared" si="13"/>
        <v>0.32401500938086314</v>
      </c>
      <c r="N13" s="28">
        <f t="shared" si="14"/>
        <v>53.3</v>
      </c>
      <c r="O13" s="28">
        <f t="shared" si="6"/>
        <v>13.325</v>
      </c>
      <c r="P13" s="28">
        <f t="shared" si="15"/>
        <v>53.625</v>
      </c>
      <c r="Q13" s="28">
        <f t="shared" si="16"/>
        <v>80.275</v>
      </c>
    </row>
    <row r="14" spans="1:17" s="29" customFormat="1" ht="15">
      <c r="A14" s="76">
        <v>8</v>
      </c>
      <c r="B14" s="19">
        <v>10</v>
      </c>
      <c r="C14" s="19">
        <v>8.7</v>
      </c>
      <c r="D14" s="20">
        <v>24.1</v>
      </c>
      <c r="E14" s="21">
        <v>4.42</v>
      </c>
      <c r="F14" s="20">
        <v>16.6</v>
      </c>
      <c r="G14" s="22">
        <v>2.91</v>
      </c>
      <c r="H14" s="23">
        <f t="shared" si="9"/>
        <v>106.522</v>
      </c>
      <c r="I14" s="23">
        <f t="shared" si="10"/>
        <v>48.306000000000004</v>
      </c>
      <c r="J14" s="24">
        <v>41.4</v>
      </c>
      <c r="K14" s="25">
        <f t="shared" si="11"/>
        <v>3.027334570191713</v>
      </c>
      <c r="L14" s="26">
        <f t="shared" si="12"/>
        <v>0.13096357158077976</v>
      </c>
      <c r="M14" s="27">
        <f t="shared" si="13"/>
        <v>0.24830318479162186</v>
      </c>
      <c r="N14" s="28">
        <f t="shared" si="14"/>
        <v>65.12200000000001</v>
      </c>
      <c r="O14" s="28">
        <f t="shared" si="6"/>
        <v>16.280500000000004</v>
      </c>
      <c r="P14" s="28">
        <f t="shared" si="15"/>
        <v>57.6805</v>
      </c>
      <c r="Q14" s="28">
        <f t="shared" si="16"/>
        <v>90.24150000000002</v>
      </c>
    </row>
    <row r="15" spans="1:17" s="29" customFormat="1" ht="15">
      <c r="A15" s="76">
        <v>9</v>
      </c>
      <c r="B15" s="19">
        <v>10</v>
      </c>
      <c r="C15" s="19">
        <v>9</v>
      </c>
      <c r="D15" s="20">
        <v>24</v>
      </c>
      <c r="E15" s="21">
        <v>4.48</v>
      </c>
      <c r="F15" s="20">
        <v>16</v>
      </c>
      <c r="G15" s="22">
        <v>2.91</v>
      </c>
      <c r="H15" s="23">
        <f t="shared" si="9"/>
        <v>107.52000000000001</v>
      </c>
      <c r="I15" s="23">
        <f t="shared" si="10"/>
        <v>46.56</v>
      </c>
      <c r="J15" s="24">
        <v>46.6</v>
      </c>
      <c r="K15" s="25">
        <f t="shared" si="11"/>
        <v>4.553327256153146</v>
      </c>
      <c r="L15" s="26">
        <f t="shared" si="12"/>
        <v>0.13307486382980493</v>
      </c>
      <c r="M15" s="27">
        <f t="shared" si="13"/>
        <v>0.18007222586999339</v>
      </c>
      <c r="N15" s="28">
        <f t="shared" si="14"/>
        <v>60.92000000000001</v>
      </c>
      <c r="O15" s="28">
        <f t="shared" si="6"/>
        <v>15.230000000000002</v>
      </c>
      <c r="P15" s="28">
        <f t="shared" si="15"/>
        <v>61.830000000000005</v>
      </c>
      <c r="Q15" s="28">
        <f t="shared" si="16"/>
        <v>92.29</v>
      </c>
    </row>
    <row r="16" spans="1:17" s="29" customFormat="1" ht="15">
      <c r="A16" s="76">
        <v>10</v>
      </c>
      <c r="B16" s="19">
        <v>8</v>
      </c>
      <c r="C16" s="19">
        <v>8.6</v>
      </c>
      <c r="D16" s="20">
        <v>21</v>
      </c>
      <c r="E16" s="21">
        <v>4.4</v>
      </c>
      <c r="F16" s="20">
        <v>17</v>
      </c>
      <c r="G16" s="22">
        <v>2.91</v>
      </c>
      <c r="H16" s="23">
        <f t="shared" si="9"/>
        <v>92.4</v>
      </c>
      <c r="I16" s="23">
        <f t="shared" si="10"/>
        <v>49.47</v>
      </c>
      <c r="J16" s="24">
        <v>43.3</v>
      </c>
      <c r="K16" s="25">
        <f t="shared" si="11"/>
        <v>2.4407848633496845</v>
      </c>
      <c r="L16" s="26">
        <f t="shared" si="12"/>
        <v>0.09924664389946014</v>
      </c>
      <c r="M16" s="27">
        <f t="shared" si="13"/>
        <v>0.29063136456211813</v>
      </c>
      <c r="N16" s="28">
        <f t="shared" si="14"/>
        <v>49.10000000000001</v>
      </c>
      <c r="O16" s="28">
        <f t="shared" si="6"/>
        <v>12.275000000000002</v>
      </c>
      <c r="P16" s="28">
        <f t="shared" si="15"/>
        <v>55.575</v>
      </c>
      <c r="Q16" s="28">
        <f t="shared" si="16"/>
        <v>80.12500000000001</v>
      </c>
    </row>
    <row r="17" spans="1:17" s="29" customFormat="1" ht="15">
      <c r="A17" s="76">
        <v>11</v>
      </c>
      <c r="B17" s="19">
        <v>10</v>
      </c>
      <c r="C17" s="19">
        <v>10</v>
      </c>
      <c r="D17" s="20">
        <v>22</v>
      </c>
      <c r="E17" s="21">
        <v>4.35</v>
      </c>
      <c r="F17" s="20">
        <v>14</v>
      </c>
      <c r="G17" s="22">
        <v>2.96</v>
      </c>
      <c r="H17" s="23">
        <f t="shared" si="0"/>
        <v>95.69999999999999</v>
      </c>
      <c r="I17" s="23">
        <f t="shared" si="1"/>
        <v>41.44</v>
      </c>
      <c r="J17" s="24">
        <v>41.4</v>
      </c>
      <c r="K17" s="25">
        <f t="shared" si="2"/>
        <v>2.358070500927643</v>
      </c>
      <c r="L17" s="26">
        <f t="shared" si="3"/>
        <v>0.10698858271298395</v>
      </c>
      <c r="M17" s="27">
        <f t="shared" si="4"/>
        <v>0.29779005524861885</v>
      </c>
      <c r="N17" s="28">
        <f t="shared" si="5"/>
        <v>54.29999999999999</v>
      </c>
      <c r="O17" s="28">
        <f t="shared" si="6"/>
        <v>13.574999999999998</v>
      </c>
      <c r="P17" s="28">
        <f t="shared" si="7"/>
        <v>54.974999999999994</v>
      </c>
      <c r="Q17" s="28">
        <f t="shared" si="8"/>
        <v>82.125</v>
      </c>
    </row>
    <row r="18" spans="1:17" s="29" customFormat="1" ht="15">
      <c r="A18" s="76">
        <v>12</v>
      </c>
      <c r="B18" s="19">
        <v>10.5</v>
      </c>
      <c r="C18" s="19">
        <v>8.6</v>
      </c>
      <c r="D18" s="20">
        <v>24.1</v>
      </c>
      <c r="E18" s="21">
        <v>3.84</v>
      </c>
      <c r="F18" s="20">
        <v>16.6</v>
      </c>
      <c r="G18" s="22">
        <v>2.91</v>
      </c>
      <c r="H18" s="23">
        <f t="shared" si="0"/>
        <v>92.544</v>
      </c>
      <c r="I18" s="23">
        <f t="shared" si="1"/>
        <v>48.306000000000004</v>
      </c>
      <c r="J18" s="24">
        <v>43.3</v>
      </c>
      <c r="K18" s="25">
        <f t="shared" si="2"/>
        <v>2.4508759635599153</v>
      </c>
      <c r="L18" s="26">
        <f t="shared" si="3"/>
        <v>0.09958905284677066</v>
      </c>
      <c r="M18" s="27">
        <f t="shared" si="4"/>
        <v>0.2897814962228902</v>
      </c>
      <c r="N18" s="28">
        <f t="shared" si="5"/>
        <v>49.244</v>
      </c>
      <c r="O18" s="28">
        <f t="shared" si="6"/>
        <v>12.311</v>
      </c>
      <c r="P18" s="28">
        <f t="shared" si="7"/>
        <v>55.611</v>
      </c>
      <c r="Q18" s="28">
        <f t="shared" si="8"/>
        <v>80.233</v>
      </c>
    </row>
    <row r="19" spans="1:17" s="29" customFormat="1" ht="15">
      <c r="A19" s="76">
        <v>13</v>
      </c>
      <c r="B19" s="19">
        <v>10.5</v>
      </c>
      <c r="C19" s="19">
        <v>10.5</v>
      </c>
      <c r="D19" s="20">
        <v>28.5</v>
      </c>
      <c r="E19" s="21">
        <v>4.18</v>
      </c>
      <c r="F19" s="20">
        <v>19.5</v>
      </c>
      <c r="G19" s="22">
        <v>2.54</v>
      </c>
      <c r="H19" s="23">
        <f t="shared" si="0"/>
        <v>119.13</v>
      </c>
      <c r="I19" s="23">
        <f t="shared" si="1"/>
        <v>49.53</v>
      </c>
      <c r="J19" s="24">
        <v>49.5</v>
      </c>
      <c r="K19" s="25">
        <f t="shared" si="2"/>
        <v>7.6282527881040885</v>
      </c>
      <c r="L19" s="26">
        <f t="shared" si="3"/>
        <v>0.1565515166712157</v>
      </c>
      <c r="M19" s="27">
        <f t="shared" si="4"/>
        <v>0.11589831968978889</v>
      </c>
      <c r="N19" s="28">
        <f t="shared" si="5"/>
        <v>69.63</v>
      </c>
      <c r="O19" s="28">
        <f t="shared" si="6"/>
        <v>17.4075</v>
      </c>
      <c r="P19" s="28">
        <f t="shared" si="7"/>
        <v>66.9075</v>
      </c>
      <c r="Q19" s="28">
        <f t="shared" si="8"/>
        <v>101.7225</v>
      </c>
    </row>
    <row r="20" spans="1:17" s="29" customFormat="1" ht="15">
      <c r="A20" s="76">
        <v>14</v>
      </c>
      <c r="B20" s="19">
        <v>8</v>
      </c>
      <c r="C20" s="19">
        <v>10</v>
      </c>
      <c r="D20" s="20">
        <v>20.8</v>
      </c>
      <c r="E20" s="21">
        <v>4.09</v>
      </c>
      <c r="F20" s="20">
        <v>13.2</v>
      </c>
      <c r="G20" s="22">
        <v>2.91</v>
      </c>
      <c r="H20" s="23">
        <f t="shared" si="0"/>
        <v>85.072</v>
      </c>
      <c r="I20" s="23">
        <f t="shared" si="1"/>
        <v>38.412</v>
      </c>
      <c r="J20" s="24">
        <v>38.4</v>
      </c>
      <c r="K20" s="25">
        <f t="shared" si="2"/>
        <v>1.4346374543557643</v>
      </c>
      <c r="L20" s="26">
        <f t="shared" si="3"/>
        <v>0.08122998878959242</v>
      </c>
      <c r="M20" s="27">
        <f t="shared" si="4"/>
        <v>0.41073877271169007</v>
      </c>
      <c r="N20" s="28">
        <f t="shared" si="5"/>
        <v>46.672000000000004</v>
      </c>
      <c r="O20" s="28">
        <f t="shared" si="6"/>
        <v>11.668000000000001</v>
      </c>
      <c r="P20" s="28">
        <f t="shared" si="7"/>
        <v>50.068</v>
      </c>
      <c r="Q20" s="28">
        <f t="shared" si="8"/>
        <v>73.404</v>
      </c>
    </row>
    <row r="21" spans="1:17" s="29" customFormat="1" ht="15">
      <c r="A21" s="76">
        <v>15</v>
      </c>
      <c r="B21" s="19">
        <v>10</v>
      </c>
      <c r="C21" s="19">
        <v>10</v>
      </c>
      <c r="D21" s="20">
        <v>30.2</v>
      </c>
      <c r="E21" s="21">
        <v>4.09</v>
      </c>
      <c r="F21" s="20">
        <v>20.7</v>
      </c>
      <c r="G21" s="22">
        <v>2.54</v>
      </c>
      <c r="H21" s="23">
        <f t="shared" si="0"/>
        <v>123.51799999999999</v>
      </c>
      <c r="I21" s="23">
        <f t="shared" si="1"/>
        <v>52.577999999999996</v>
      </c>
      <c r="J21" s="24">
        <v>41.4</v>
      </c>
      <c r="K21" s="25">
        <f t="shared" si="2"/>
        <v>4.078416821273962</v>
      </c>
      <c r="L21" s="26">
        <f t="shared" si="3"/>
        <v>0.1649487086627952</v>
      </c>
      <c r="M21" s="27">
        <f t="shared" si="4"/>
        <v>0.1969117611242359</v>
      </c>
      <c r="N21" s="28">
        <f t="shared" si="5"/>
        <v>82.118</v>
      </c>
      <c r="O21" s="28">
        <f t="shared" si="6"/>
        <v>20.5295</v>
      </c>
      <c r="P21" s="28">
        <f t="shared" si="7"/>
        <v>61.9295</v>
      </c>
      <c r="Q21" s="28">
        <f t="shared" si="8"/>
        <v>102.9885</v>
      </c>
    </row>
    <row r="22" spans="1:17" s="29" customFormat="1" ht="15">
      <c r="A22" s="76">
        <v>16</v>
      </c>
      <c r="B22" s="19">
        <v>9</v>
      </c>
      <c r="C22" s="19">
        <v>9</v>
      </c>
      <c r="D22" s="19">
        <v>22</v>
      </c>
      <c r="E22" s="30">
        <v>4.55</v>
      </c>
      <c r="F22" s="19">
        <v>16.3</v>
      </c>
      <c r="G22" s="22">
        <v>2.96</v>
      </c>
      <c r="H22" s="23">
        <f t="shared" si="0"/>
        <v>100.1</v>
      </c>
      <c r="I22" s="23">
        <f t="shared" si="1"/>
        <v>48.248000000000005</v>
      </c>
      <c r="J22" s="24">
        <v>40</v>
      </c>
      <c r="K22" s="25">
        <f t="shared" si="2"/>
        <v>2.4206033010813885</v>
      </c>
      <c r="L22" s="26">
        <f t="shared" si="3"/>
        <v>0.11698558793304059</v>
      </c>
      <c r="M22" s="27">
        <f t="shared" si="4"/>
        <v>0.2923460898502496</v>
      </c>
      <c r="N22" s="28">
        <f t="shared" si="5"/>
        <v>60.099999999999994</v>
      </c>
      <c r="O22" s="28">
        <f t="shared" si="6"/>
        <v>15.024999999999999</v>
      </c>
      <c r="P22" s="28">
        <f t="shared" si="7"/>
        <v>55.025</v>
      </c>
      <c r="Q22" s="28">
        <f t="shared" si="8"/>
        <v>85.07499999999999</v>
      </c>
    </row>
    <row r="23" spans="1:17" s="29" customFormat="1" ht="15">
      <c r="A23" s="76">
        <v>17</v>
      </c>
      <c r="B23" s="19">
        <v>8</v>
      </c>
      <c r="C23" s="19">
        <v>7.3</v>
      </c>
      <c r="D23" s="19">
        <v>26</v>
      </c>
      <c r="E23" s="30">
        <v>3.84</v>
      </c>
      <c r="F23" s="19">
        <v>18</v>
      </c>
      <c r="G23" s="22">
        <v>2.7</v>
      </c>
      <c r="H23" s="23">
        <f aca="true" t="shared" si="17" ref="H23:H32">D23*E23</f>
        <v>99.84</v>
      </c>
      <c r="I23" s="23">
        <f aca="true" t="shared" si="18" ref="I23:I32">F23*G23</f>
        <v>48.6</v>
      </c>
      <c r="J23" s="24">
        <v>48.6</v>
      </c>
      <c r="K23" s="25">
        <f aca="true" t="shared" si="19" ref="K23:K32">(H23-$H$2)/($H$2-J23)</f>
        <v>4.7123745819398</v>
      </c>
      <c r="L23" s="26">
        <f aca="true" t="shared" si="20" ref="L23:L32">((H23/$H$2)^(1/5))-1</f>
        <v>0.11640473187885192</v>
      </c>
      <c r="M23" s="27">
        <f aca="true" t="shared" si="21" ref="M23:M32">($H$2-J23)/(H23-J23)</f>
        <v>0.17505854800936765</v>
      </c>
      <c r="N23" s="28">
        <f aca="true" t="shared" si="22" ref="N23:N32">H23-J23</f>
        <v>51.24</v>
      </c>
      <c r="O23" s="28">
        <f t="shared" si="6"/>
        <v>12.81</v>
      </c>
      <c r="P23" s="28">
        <f aca="true" t="shared" si="23" ref="P23:P32">J23+O23</f>
        <v>61.410000000000004</v>
      </c>
      <c r="Q23" s="28">
        <f aca="true" t="shared" si="24" ref="Q23:Q32">P23+O23+O23</f>
        <v>87.03</v>
      </c>
    </row>
    <row r="24" spans="1:17" s="29" customFormat="1" ht="15">
      <c r="A24" s="76">
        <v>18</v>
      </c>
      <c r="B24" s="19">
        <v>8</v>
      </c>
      <c r="C24" s="19">
        <v>11</v>
      </c>
      <c r="D24" s="19">
        <v>24.1</v>
      </c>
      <c r="E24" s="30">
        <v>4.9</v>
      </c>
      <c r="F24" s="19">
        <v>16.6</v>
      </c>
      <c r="G24" s="22">
        <v>2.91</v>
      </c>
      <c r="H24" s="23">
        <f t="shared" si="17"/>
        <v>118.09000000000002</v>
      </c>
      <c r="I24" s="23">
        <f t="shared" si="18"/>
        <v>48.306000000000004</v>
      </c>
      <c r="J24" s="24">
        <v>48.3</v>
      </c>
      <c r="K24" s="25">
        <f t="shared" si="19"/>
        <v>6.528586839266451</v>
      </c>
      <c r="L24" s="26">
        <f t="shared" si="20"/>
        <v>0.15452509860947616</v>
      </c>
      <c r="M24" s="27">
        <f t="shared" si="21"/>
        <v>0.13282705258633043</v>
      </c>
      <c r="N24" s="28">
        <f t="shared" si="22"/>
        <v>69.79000000000002</v>
      </c>
      <c r="O24" s="28">
        <f t="shared" si="6"/>
        <v>17.447500000000005</v>
      </c>
      <c r="P24" s="28">
        <f t="shared" si="23"/>
        <v>65.7475</v>
      </c>
      <c r="Q24" s="28">
        <f t="shared" si="24"/>
        <v>100.64250000000001</v>
      </c>
    </row>
    <row r="25" spans="1:17" s="29" customFormat="1" ht="15">
      <c r="A25" s="76">
        <v>19</v>
      </c>
      <c r="B25" s="19">
        <v>9.5</v>
      </c>
      <c r="C25" s="19">
        <v>9.5</v>
      </c>
      <c r="D25" s="19">
        <v>22</v>
      </c>
      <c r="E25" s="30">
        <v>4.25</v>
      </c>
      <c r="F25" s="19">
        <v>17.8</v>
      </c>
      <c r="G25" s="22">
        <v>2.96</v>
      </c>
      <c r="H25" s="23">
        <f t="shared" si="17"/>
        <v>93.5</v>
      </c>
      <c r="I25" s="23">
        <f t="shared" si="18"/>
        <v>52.688</v>
      </c>
      <c r="J25" s="24">
        <v>46.3</v>
      </c>
      <c r="K25" s="25">
        <f t="shared" si="19"/>
        <v>3.1881100266193423</v>
      </c>
      <c r="L25" s="26">
        <f t="shared" si="20"/>
        <v>0.10185152298666877</v>
      </c>
      <c r="M25" s="27">
        <f t="shared" si="21"/>
        <v>0.23877118644067802</v>
      </c>
      <c r="N25" s="28">
        <f t="shared" si="22"/>
        <v>47.2</v>
      </c>
      <c r="O25" s="28">
        <f t="shared" si="6"/>
        <v>11.8</v>
      </c>
      <c r="P25" s="28">
        <f t="shared" si="23"/>
        <v>58.099999999999994</v>
      </c>
      <c r="Q25" s="28">
        <f t="shared" si="24"/>
        <v>81.69999999999999</v>
      </c>
    </row>
    <row r="26" spans="1:17" s="29" customFormat="1" ht="15">
      <c r="A26" s="76" t="s">
        <v>40</v>
      </c>
      <c r="B26" s="19">
        <v>11</v>
      </c>
      <c r="C26" s="19">
        <v>11</v>
      </c>
      <c r="D26" s="19">
        <v>22</v>
      </c>
      <c r="E26" s="30">
        <v>4.28</v>
      </c>
      <c r="F26" s="19">
        <v>14</v>
      </c>
      <c r="G26" s="22">
        <v>2.91</v>
      </c>
      <c r="H26" s="23">
        <f t="shared" si="17"/>
        <v>94.16000000000001</v>
      </c>
      <c r="I26" s="23">
        <f t="shared" si="18"/>
        <v>40.74</v>
      </c>
      <c r="J26" s="24">
        <v>40.7</v>
      </c>
      <c r="K26" s="25">
        <f t="shared" si="19"/>
        <v>2.1689389448725556</v>
      </c>
      <c r="L26" s="26">
        <f t="shared" si="20"/>
        <v>0.10340270443303701</v>
      </c>
      <c r="M26" s="27">
        <f t="shared" si="21"/>
        <v>0.3155630377852599</v>
      </c>
      <c r="N26" s="28">
        <f t="shared" si="22"/>
        <v>53.46000000000001</v>
      </c>
      <c r="O26" s="28">
        <f t="shared" si="6"/>
        <v>13.365000000000002</v>
      </c>
      <c r="P26" s="28">
        <f t="shared" si="23"/>
        <v>54.065000000000005</v>
      </c>
      <c r="Q26" s="28">
        <f t="shared" si="24"/>
        <v>80.79500000000002</v>
      </c>
    </row>
    <row r="27" spans="1:17" s="29" customFormat="1" ht="15">
      <c r="A27" s="76" t="s">
        <v>41</v>
      </c>
      <c r="B27" s="19">
        <v>10</v>
      </c>
      <c r="C27" s="19">
        <v>14.7</v>
      </c>
      <c r="D27" s="19">
        <v>25</v>
      </c>
      <c r="E27" s="30">
        <v>5.04</v>
      </c>
      <c r="F27" s="19">
        <v>17</v>
      </c>
      <c r="G27" s="22">
        <v>1.91</v>
      </c>
      <c r="H27" s="23">
        <f t="shared" si="17"/>
        <v>126</v>
      </c>
      <c r="I27" s="23">
        <f t="shared" si="18"/>
        <v>32.47</v>
      </c>
      <c r="J27" s="24">
        <v>28</v>
      </c>
      <c r="K27" s="25">
        <f t="shared" si="19"/>
        <v>2.314169766655394</v>
      </c>
      <c r="L27" s="26">
        <f t="shared" si="20"/>
        <v>0.16959327673673674</v>
      </c>
      <c r="M27" s="27">
        <f t="shared" si="21"/>
        <v>0.30173469387755103</v>
      </c>
      <c r="N27" s="28">
        <f t="shared" si="22"/>
        <v>98</v>
      </c>
      <c r="O27" s="28">
        <f t="shared" si="6"/>
        <v>24.5</v>
      </c>
      <c r="P27" s="28">
        <f t="shared" si="23"/>
        <v>52.5</v>
      </c>
      <c r="Q27" s="28">
        <f t="shared" si="24"/>
        <v>101.5</v>
      </c>
    </row>
    <row r="28" spans="1:17" s="29" customFormat="1" ht="15">
      <c r="A28" s="76" t="s">
        <v>42</v>
      </c>
      <c r="B28" s="19">
        <v>10</v>
      </c>
      <c r="C28" s="19">
        <v>11</v>
      </c>
      <c r="D28" s="19">
        <v>30.2</v>
      </c>
      <c r="E28" s="30">
        <v>4.28</v>
      </c>
      <c r="F28" s="19">
        <v>20.7</v>
      </c>
      <c r="G28" s="22">
        <v>2.54</v>
      </c>
      <c r="H28" s="23">
        <f t="shared" si="17"/>
        <v>129.256</v>
      </c>
      <c r="I28" s="23">
        <f t="shared" si="18"/>
        <v>52.577999999999996</v>
      </c>
      <c r="J28" s="24">
        <v>45.73</v>
      </c>
      <c r="K28" s="25">
        <f t="shared" si="19"/>
        <v>6.05456081081081</v>
      </c>
      <c r="L28" s="26">
        <f t="shared" si="20"/>
        <v>0.17557650174806105</v>
      </c>
      <c r="M28" s="27">
        <f t="shared" si="21"/>
        <v>0.1417522687546393</v>
      </c>
      <c r="N28" s="28">
        <f t="shared" si="22"/>
        <v>83.52600000000001</v>
      </c>
      <c r="O28" s="28">
        <f t="shared" si="6"/>
        <v>20.881500000000003</v>
      </c>
      <c r="P28" s="28">
        <f t="shared" si="23"/>
        <v>66.6115</v>
      </c>
      <c r="Q28" s="28">
        <f t="shared" si="24"/>
        <v>108.37450000000001</v>
      </c>
    </row>
    <row r="29" spans="1:17" s="29" customFormat="1" ht="15">
      <c r="A29" s="76" t="s">
        <v>43</v>
      </c>
      <c r="B29" s="19">
        <v>12</v>
      </c>
      <c r="C29" s="19">
        <v>12</v>
      </c>
      <c r="D29" s="19">
        <v>30.2</v>
      </c>
      <c r="E29" s="30">
        <v>4.48</v>
      </c>
      <c r="F29" s="19">
        <v>20.7</v>
      </c>
      <c r="G29" s="22">
        <v>2.54</v>
      </c>
      <c r="H29" s="23">
        <f t="shared" si="17"/>
        <v>135.29600000000002</v>
      </c>
      <c r="I29" s="23">
        <f t="shared" si="18"/>
        <v>52.577999999999996</v>
      </c>
      <c r="J29" s="24">
        <v>50.8</v>
      </c>
      <c r="K29" s="25">
        <f t="shared" si="19"/>
        <v>11.480945347119643</v>
      </c>
      <c r="L29" s="26">
        <f t="shared" si="20"/>
        <v>0.18636341505187226</v>
      </c>
      <c r="M29" s="27">
        <f t="shared" si="21"/>
        <v>0.08012213595909867</v>
      </c>
      <c r="N29" s="28">
        <f t="shared" si="22"/>
        <v>84.49600000000002</v>
      </c>
      <c r="O29" s="28">
        <f t="shared" si="6"/>
        <v>21.124000000000006</v>
      </c>
      <c r="P29" s="28">
        <f t="shared" si="23"/>
        <v>71.924</v>
      </c>
      <c r="Q29" s="28">
        <f t="shared" si="24"/>
        <v>114.17200000000003</v>
      </c>
    </row>
    <row r="30" spans="1:17" s="29" customFormat="1" ht="15">
      <c r="A30" s="76" t="s">
        <v>44</v>
      </c>
      <c r="B30" s="19">
        <v>9.5</v>
      </c>
      <c r="C30" s="19">
        <v>13</v>
      </c>
      <c r="D30" s="19">
        <v>24</v>
      </c>
      <c r="E30" s="30">
        <v>4.68</v>
      </c>
      <c r="F30" s="19">
        <v>18</v>
      </c>
      <c r="G30" s="22">
        <v>2.91</v>
      </c>
      <c r="H30" s="23">
        <f t="shared" si="17"/>
        <v>112.32</v>
      </c>
      <c r="I30" s="23">
        <f t="shared" si="18"/>
        <v>52.38</v>
      </c>
      <c r="J30" s="24">
        <v>52.4</v>
      </c>
      <c r="K30" s="25">
        <f t="shared" si="19"/>
        <v>10.589941972920691</v>
      </c>
      <c r="L30" s="26">
        <f t="shared" si="20"/>
        <v>0.14301564035354564</v>
      </c>
      <c r="M30" s="27">
        <f t="shared" si="21"/>
        <v>0.08628170894526038</v>
      </c>
      <c r="N30" s="28">
        <f t="shared" si="22"/>
        <v>59.919999999999995</v>
      </c>
      <c r="O30" s="28">
        <f t="shared" si="6"/>
        <v>14.979999999999999</v>
      </c>
      <c r="P30" s="28">
        <f t="shared" si="23"/>
        <v>67.38</v>
      </c>
      <c r="Q30" s="28">
        <f t="shared" si="24"/>
        <v>97.34</v>
      </c>
    </row>
    <row r="31" spans="1:17" s="29" customFormat="1" ht="15">
      <c r="A31" s="76">
        <v>20</v>
      </c>
      <c r="B31" s="19">
        <v>10</v>
      </c>
      <c r="C31" s="19">
        <v>10</v>
      </c>
      <c r="D31" s="19">
        <v>24.1</v>
      </c>
      <c r="E31" s="30">
        <v>4.09</v>
      </c>
      <c r="F31" s="19">
        <v>16.6</v>
      </c>
      <c r="G31" s="22">
        <v>2.79</v>
      </c>
      <c r="H31" s="23">
        <f t="shared" si="17"/>
        <v>98.569</v>
      </c>
      <c r="I31" s="23">
        <f t="shared" si="18"/>
        <v>46.31400000000001</v>
      </c>
      <c r="J31" s="24">
        <v>46.3</v>
      </c>
      <c r="K31" s="25">
        <f t="shared" si="19"/>
        <v>3.6378881987577634</v>
      </c>
      <c r="L31" s="26">
        <f t="shared" si="20"/>
        <v>0.11354769741259774</v>
      </c>
      <c r="M31" s="27">
        <f t="shared" si="21"/>
        <v>0.21561537431364675</v>
      </c>
      <c r="N31" s="28">
        <f t="shared" si="22"/>
        <v>52.269000000000005</v>
      </c>
      <c r="O31" s="28">
        <f t="shared" si="6"/>
        <v>13.067250000000001</v>
      </c>
      <c r="P31" s="28">
        <f t="shared" si="23"/>
        <v>59.36725</v>
      </c>
      <c r="Q31" s="28">
        <f t="shared" si="24"/>
        <v>85.50175</v>
      </c>
    </row>
    <row r="32" spans="1:17" s="29" customFormat="1" ht="15">
      <c r="A32" s="76">
        <v>21</v>
      </c>
      <c r="B32" s="19">
        <v>10</v>
      </c>
      <c r="C32" s="19">
        <v>10</v>
      </c>
      <c r="D32" s="19">
        <v>28.2</v>
      </c>
      <c r="E32" s="30">
        <v>4.09</v>
      </c>
      <c r="F32" s="19">
        <v>18</v>
      </c>
      <c r="G32" s="22">
        <v>1.91</v>
      </c>
      <c r="H32" s="23">
        <f t="shared" si="17"/>
        <v>115.338</v>
      </c>
      <c r="I32" s="23">
        <f t="shared" si="18"/>
        <v>34.379999999999995</v>
      </c>
      <c r="J32" s="24">
        <v>34.4</v>
      </c>
      <c r="K32" s="25">
        <f t="shared" si="19"/>
        <v>2.493223996547259</v>
      </c>
      <c r="L32" s="26">
        <f t="shared" si="20"/>
        <v>0.14909315434994364</v>
      </c>
      <c r="M32" s="27">
        <f t="shared" si="21"/>
        <v>0.28626850181620506</v>
      </c>
      <c r="N32" s="28">
        <f t="shared" si="22"/>
        <v>80.93799999999999</v>
      </c>
      <c r="O32" s="28">
        <f t="shared" si="6"/>
        <v>20.234499999999997</v>
      </c>
      <c r="P32" s="28">
        <f t="shared" si="23"/>
        <v>54.634499999999996</v>
      </c>
      <c r="Q32" s="28">
        <f t="shared" si="24"/>
        <v>95.1035</v>
      </c>
    </row>
    <row r="33" spans="1:17" s="29" customFormat="1" ht="15">
      <c r="A33" s="76"/>
      <c r="B33" s="19"/>
      <c r="C33" s="19"/>
      <c r="D33" s="19"/>
      <c r="E33" s="30"/>
      <c r="F33" s="19"/>
      <c r="G33" s="22"/>
      <c r="H33" s="23"/>
      <c r="I33" s="23"/>
      <c r="J33" s="24"/>
      <c r="K33" s="25"/>
      <c r="L33" s="27"/>
      <c r="M33" s="27"/>
      <c r="N33" s="28"/>
      <c r="O33" s="28"/>
      <c r="P33" s="28"/>
      <c r="Q33" s="28"/>
    </row>
    <row r="34" spans="1:17" s="18" customFormat="1" ht="10.5" customHeight="1">
      <c r="A34" s="70"/>
      <c r="B34" s="31"/>
      <c r="C34" s="31"/>
      <c r="D34" s="32"/>
      <c r="E34" s="32"/>
      <c r="F34" s="32"/>
      <c r="G34" s="32"/>
      <c r="H34" s="33"/>
      <c r="I34" s="33"/>
      <c r="J34" s="33"/>
      <c r="K34" s="34" t="s">
        <v>0</v>
      </c>
      <c r="L34" s="35"/>
      <c r="M34" s="27" t="s">
        <v>0</v>
      </c>
      <c r="N34" s="36"/>
      <c r="O34" s="36"/>
      <c r="P34" s="36"/>
      <c r="Q34" s="36"/>
    </row>
    <row r="35" spans="1:17" s="29" customFormat="1" ht="15.75">
      <c r="A35" s="99" t="s">
        <v>26</v>
      </c>
      <c r="B35" s="37">
        <f aca="true" t="shared" si="25" ref="B35:M35">AVERAGE(B7:B32)</f>
        <v>9.86153846153846</v>
      </c>
      <c r="C35" s="37">
        <f t="shared" si="25"/>
        <v>10.342307692307692</v>
      </c>
      <c r="D35" s="37">
        <f t="shared" si="25"/>
        <v>25.030769230769238</v>
      </c>
      <c r="E35" s="37">
        <f t="shared" si="25"/>
        <v>4.350384615384616</v>
      </c>
      <c r="F35" s="37">
        <f t="shared" si="25"/>
        <v>17.107692307692307</v>
      </c>
      <c r="G35" s="38">
        <f t="shared" si="25"/>
        <v>2.75</v>
      </c>
      <c r="H35" s="38">
        <f t="shared" si="25"/>
        <v>108.54676923076923</v>
      </c>
      <c r="I35" s="38">
        <f t="shared" si="25"/>
        <v>46.81726923076924</v>
      </c>
      <c r="J35" s="38">
        <f t="shared" si="25"/>
        <v>43.74346153846154</v>
      </c>
      <c r="K35" s="37">
        <f t="shared" si="25"/>
        <v>4.403009293999114</v>
      </c>
      <c r="L35" s="41">
        <f t="shared" si="25"/>
        <v>0.13381493437198733</v>
      </c>
      <c r="M35" s="41">
        <f t="shared" si="25"/>
        <v>0.22062382080778697</v>
      </c>
      <c r="N35" s="39" t="s">
        <v>0</v>
      </c>
      <c r="O35" s="39" t="s">
        <v>0</v>
      </c>
      <c r="P35" s="39" t="s">
        <v>0</v>
      </c>
      <c r="Q35" s="39" t="s">
        <v>0</v>
      </c>
    </row>
    <row r="36" spans="1:17" s="29" customFormat="1" ht="15.75">
      <c r="A36" s="99" t="s">
        <v>17</v>
      </c>
      <c r="B36" s="37">
        <f aca="true" t="shared" si="26" ref="B36:M36">STDEV(B7:B32)</f>
        <v>1.16895745793487</v>
      </c>
      <c r="C36" s="37">
        <f t="shared" si="26"/>
        <v>1.6954463900514425</v>
      </c>
      <c r="D36" s="37">
        <f t="shared" si="26"/>
        <v>3.290929258524852</v>
      </c>
      <c r="E36" s="38">
        <f t="shared" si="26"/>
        <v>0.3394522737496966</v>
      </c>
      <c r="F36" s="37">
        <f t="shared" si="26"/>
        <v>1.923314446869888</v>
      </c>
      <c r="G36" s="38">
        <f t="shared" si="26"/>
        <v>0.307519105097554</v>
      </c>
      <c r="H36" s="38">
        <f t="shared" si="26"/>
        <v>13.848156114971252</v>
      </c>
      <c r="I36" s="38">
        <f t="shared" si="26"/>
        <v>5.8182513493846155</v>
      </c>
      <c r="J36" s="38">
        <f t="shared" si="26"/>
        <v>5.271439228376057</v>
      </c>
      <c r="K36" s="37">
        <f t="shared" si="26"/>
        <v>2.6026323458776877</v>
      </c>
      <c r="L36" s="41">
        <f t="shared" si="26"/>
        <v>0.028888535945420835</v>
      </c>
      <c r="M36" s="41">
        <f t="shared" si="26"/>
        <v>0.08456822401427883</v>
      </c>
      <c r="N36" s="40" t="s">
        <v>0</v>
      </c>
      <c r="O36" s="40" t="s">
        <v>0</v>
      </c>
      <c r="P36" s="40" t="s">
        <v>0</v>
      </c>
      <c r="Q36" s="40" t="s">
        <v>0</v>
      </c>
    </row>
    <row r="37" spans="1:17" s="29" customFormat="1" ht="15.75">
      <c r="A37" s="99" t="s">
        <v>23</v>
      </c>
      <c r="B37" s="41">
        <f>B36/B35</f>
        <v>0.11853702771570447</v>
      </c>
      <c r="C37" s="41">
        <f aca="true" t="shared" si="27" ref="C37:M37">C36/C35</f>
        <v>0.16393308345607105</v>
      </c>
      <c r="D37" s="41">
        <f t="shared" si="27"/>
        <v>0.1314753545200463</v>
      </c>
      <c r="E37" s="41">
        <f t="shared" si="27"/>
        <v>0.07802810642288135</v>
      </c>
      <c r="F37" s="41">
        <f t="shared" si="27"/>
        <v>0.11242395597710676</v>
      </c>
      <c r="G37" s="41">
        <f t="shared" si="27"/>
        <v>0.11182512912638326</v>
      </c>
      <c r="H37" s="41">
        <f t="shared" si="27"/>
        <v>0.12757778249051543</v>
      </c>
      <c r="I37" s="41">
        <f t="shared" si="27"/>
        <v>0.1242757521953191</v>
      </c>
      <c r="J37" s="41">
        <f t="shared" si="27"/>
        <v>0.12050804949994942</v>
      </c>
      <c r="K37" s="41">
        <f t="shared" si="27"/>
        <v>0.5911030779391789</v>
      </c>
      <c r="L37" s="41">
        <f t="shared" si="27"/>
        <v>0.21588424401953996</v>
      </c>
      <c r="M37" s="41">
        <f t="shared" si="27"/>
        <v>0.3833141122506295</v>
      </c>
      <c r="N37" s="40" t="s">
        <v>0</v>
      </c>
      <c r="O37" s="40" t="s">
        <v>0</v>
      </c>
      <c r="P37" s="40" t="s">
        <v>0</v>
      </c>
      <c r="Q37" s="40" t="s">
        <v>0</v>
      </c>
    </row>
    <row r="38" spans="1:17" s="29" customFormat="1" ht="9.75" customHeight="1">
      <c r="A38" s="75"/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27" t="s">
        <v>0</v>
      </c>
      <c r="N38" s="43"/>
      <c r="O38" s="43"/>
      <c r="P38" s="43"/>
      <c r="Q38" s="43"/>
    </row>
    <row r="39" spans="1:17" s="29" customFormat="1" ht="15.75">
      <c r="A39" s="63" t="s">
        <v>18</v>
      </c>
      <c r="B39" s="44">
        <f>B35+B36</f>
        <v>11.03049591947333</v>
      </c>
      <c r="C39" s="44">
        <f aca="true" t="shared" si="28" ref="C39:M39">C35+C36</f>
        <v>12.037754082359134</v>
      </c>
      <c r="D39" s="44">
        <f t="shared" si="28"/>
        <v>28.32169848929409</v>
      </c>
      <c r="E39" s="45">
        <f t="shared" si="28"/>
        <v>4.6898368891343125</v>
      </c>
      <c r="F39" s="44">
        <f t="shared" si="28"/>
        <v>19.031006754562195</v>
      </c>
      <c r="G39" s="45">
        <f t="shared" si="28"/>
        <v>3.057519105097554</v>
      </c>
      <c r="H39" s="115">
        <f t="shared" si="28"/>
        <v>122.39492534574048</v>
      </c>
      <c r="I39" s="45">
        <f t="shared" si="28"/>
        <v>52.63552058015386</v>
      </c>
      <c r="J39" s="45">
        <f t="shared" si="28"/>
        <v>49.0149007668376</v>
      </c>
      <c r="K39" s="44">
        <f t="shared" si="28"/>
        <v>7.005641639876801</v>
      </c>
      <c r="L39" s="46">
        <f t="shared" si="28"/>
        <v>0.16270347031740817</v>
      </c>
      <c r="M39" s="46">
        <f t="shared" si="28"/>
        <v>0.3051920448220658</v>
      </c>
      <c r="N39" s="48" t="s">
        <v>0</v>
      </c>
      <c r="O39" s="48" t="s">
        <v>0</v>
      </c>
      <c r="P39" s="48" t="s">
        <v>0</v>
      </c>
      <c r="Q39" s="48" t="s">
        <v>0</v>
      </c>
    </row>
    <row r="40" spans="1:17" s="29" customFormat="1" ht="15.75">
      <c r="A40" s="64" t="s">
        <v>19</v>
      </c>
      <c r="B40" s="49">
        <f>B35-B36</f>
        <v>8.69258100360359</v>
      </c>
      <c r="C40" s="49">
        <f aca="true" t="shared" si="29" ref="C40:M40">C35-C36</f>
        <v>8.64686130225625</v>
      </c>
      <c r="D40" s="49">
        <f t="shared" si="29"/>
        <v>21.739839972244386</v>
      </c>
      <c r="E40" s="51">
        <f t="shared" si="29"/>
        <v>4.01093234163492</v>
      </c>
      <c r="F40" s="49">
        <f t="shared" si="29"/>
        <v>15.18437786082242</v>
      </c>
      <c r="G40" s="51">
        <f t="shared" si="29"/>
        <v>2.442480894902446</v>
      </c>
      <c r="H40" s="51">
        <f t="shared" si="29"/>
        <v>94.69861311579798</v>
      </c>
      <c r="I40" s="114">
        <f t="shared" si="29"/>
        <v>40.999017881384624</v>
      </c>
      <c r="J40" s="51">
        <f t="shared" si="29"/>
        <v>38.47202231008548</v>
      </c>
      <c r="K40" s="49">
        <f t="shared" si="29"/>
        <v>1.8003769481214262</v>
      </c>
      <c r="L40" s="52">
        <f t="shared" si="29"/>
        <v>0.1049263984265665</v>
      </c>
      <c r="M40" s="52">
        <f t="shared" si="29"/>
        <v>0.13605559679350815</v>
      </c>
      <c r="N40" s="53" t="s">
        <v>0</v>
      </c>
      <c r="O40" s="53" t="s">
        <v>0</v>
      </c>
      <c r="P40" s="53" t="s">
        <v>0</v>
      </c>
      <c r="Q40" s="53" t="s">
        <v>0</v>
      </c>
    </row>
    <row r="41" spans="1:17" s="29" customFormat="1" ht="9.75" customHeight="1">
      <c r="A41" s="75"/>
      <c r="B41" s="42"/>
      <c r="C41" s="42"/>
      <c r="D41" s="43"/>
      <c r="E41" s="43"/>
      <c r="F41" s="43"/>
      <c r="G41" s="43"/>
      <c r="H41" s="77"/>
      <c r="I41" s="77"/>
      <c r="J41" s="77"/>
      <c r="K41" s="43"/>
      <c r="L41" s="43"/>
      <c r="M41" s="27" t="s">
        <v>0</v>
      </c>
      <c r="N41" s="54"/>
      <c r="O41" s="54"/>
      <c r="P41" s="54"/>
      <c r="Q41" s="54"/>
    </row>
    <row r="42" spans="1:17" s="29" customFormat="1" ht="15.75">
      <c r="A42" s="65" t="s">
        <v>20</v>
      </c>
      <c r="B42" s="55">
        <f>MAX(B7:B22)</f>
        <v>12</v>
      </c>
      <c r="C42" s="78">
        <f aca="true" t="shared" si="30" ref="C42:M42">MAX(C7:C32)</f>
        <v>14.7</v>
      </c>
      <c r="D42" s="78">
        <f t="shared" si="30"/>
        <v>32.3</v>
      </c>
      <c r="E42" s="79">
        <f t="shared" si="30"/>
        <v>5.04</v>
      </c>
      <c r="F42" s="78">
        <f t="shared" si="30"/>
        <v>20.7</v>
      </c>
      <c r="G42" s="79">
        <f t="shared" si="30"/>
        <v>2.96</v>
      </c>
      <c r="H42" s="79">
        <f t="shared" si="30"/>
        <v>135.29600000000002</v>
      </c>
      <c r="I42" s="79">
        <f t="shared" si="30"/>
        <v>53.1</v>
      </c>
      <c r="J42" s="79">
        <f t="shared" si="30"/>
        <v>52.4</v>
      </c>
      <c r="K42" s="82">
        <f t="shared" si="30"/>
        <v>11.480945347119643</v>
      </c>
      <c r="L42" s="80">
        <f t="shared" si="30"/>
        <v>0.18636341505187226</v>
      </c>
      <c r="M42" s="80">
        <f t="shared" si="30"/>
        <v>0.41073877271169007</v>
      </c>
      <c r="N42" s="48" t="s">
        <v>0</v>
      </c>
      <c r="O42" s="48" t="s">
        <v>0</v>
      </c>
      <c r="P42" s="48" t="s">
        <v>0</v>
      </c>
      <c r="Q42" s="48" t="s">
        <v>0</v>
      </c>
    </row>
    <row r="43" spans="1:17" s="29" customFormat="1" ht="15.75">
      <c r="A43" s="66" t="s">
        <v>21</v>
      </c>
      <c r="B43" s="37">
        <f>MIN(B7:B22)</f>
        <v>8</v>
      </c>
      <c r="C43" s="37">
        <f aca="true" t="shared" si="31" ref="C43:M43">MIN(C7:C32)</f>
        <v>7.3</v>
      </c>
      <c r="D43" s="37">
        <f t="shared" si="31"/>
        <v>20</v>
      </c>
      <c r="E43" s="38">
        <f t="shared" si="31"/>
        <v>3.67</v>
      </c>
      <c r="F43" s="37">
        <f t="shared" si="31"/>
        <v>13.2</v>
      </c>
      <c r="G43" s="38">
        <f t="shared" si="31"/>
        <v>1.91</v>
      </c>
      <c r="H43" s="38">
        <f t="shared" si="31"/>
        <v>85.072</v>
      </c>
      <c r="I43" s="38">
        <f t="shared" si="31"/>
        <v>32.47</v>
      </c>
      <c r="J43" s="38">
        <f t="shared" si="31"/>
        <v>28</v>
      </c>
      <c r="K43" s="83">
        <f t="shared" si="31"/>
        <v>1.4346374543557643</v>
      </c>
      <c r="L43" s="41">
        <f t="shared" si="31"/>
        <v>0.08122998878959242</v>
      </c>
      <c r="M43" s="41">
        <f t="shared" si="31"/>
        <v>0.08012213595909867</v>
      </c>
      <c r="N43" s="53" t="s">
        <v>0</v>
      </c>
      <c r="O43" s="53" t="s">
        <v>0</v>
      </c>
      <c r="P43" s="53" t="s">
        <v>0</v>
      </c>
      <c r="Q43" s="53" t="s">
        <v>0</v>
      </c>
    </row>
    <row r="44" spans="1:17" s="29" customFormat="1" ht="9" customHeight="1">
      <c r="A44" s="67"/>
      <c r="B44" s="39"/>
      <c r="C44" s="39"/>
      <c r="D44" s="56"/>
      <c r="E44" s="56"/>
      <c r="F44" s="56"/>
      <c r="G44" s="56"/>
      <c r="H44" s="56"/>
      <c r="I44" s="56"/>
      <c r="J44" s="56"/>
      <c r="K44" s="56"/>
      <c r="L44" s="35"/>
      <c r="M44" s="27" t="s">
        <v>0</v>
      </c>
      <c r="N44" s="57"/>
      <c r="O44" s="57"/>
      <c r="P44" s="58"/>
      <c r="Q44" s="58"/>
    </row>
    <row r="45" spans="1:17" s="29" customFormat="1" ht="15.75">
      <c r="A45" s="68" t="s">
        <v>22</v>
      </c>
      <c r="B45" s="49">
        <f aca="true" t="shared" si="32" ref="B45:L45">B42-B43</f>
        <v>4</v>
      </c>
      <c r="C45" s="49">
        <f t="shared" si="32"/>
        <v>7.3999999999999995</v>
      </c>
      <c r="D45" s="50">
        <f t="shared" si="32"/>
        <v>12.299999999999997</v>
      </c>
      <c r="E45" s="51">
        <f t="shared" si="32"/>
        <v>1.37</v>
      </c>
      <c r="F45" s="59">
        <f t="shared" si="32"/>
        <v>7.5</v>
      </c>
      <c r="G45" s="51">
        <f t="shared" si="32"/>
        <v>1.05</v>
      </c>
      <c r="H45" s="51">
        <f t="shared" si="32"/>
        <v>50.22400000000002</v>
      </c>
      <c r="I45" s="51">
        <f t="shared" si="32"/>
        <v>20.630000000000003</v>
      </c>
      <c r="J45" s="51">
        <f t="shared" si="32"/>
        <v>24.4</v>
      </c>
      <c r="K45" s="59">
        <f t="shared" si="32"/>
        <v>10.04630789276388</v>
      </c>
      <c r="L45" s="52">
        <f t="shared" si="32"/>
        <v>0.10513342626227984</v>
      </c>
      <c r="M45" s="47">
        <f>(H42-I45)/(H42-H45)</f>
        <v>1.3478700394959566</v>
      </c>
      <c r="N45" s="53" t="s">
        <v>0</v>
      </c>
      <c r="O45" s="53" t="s">
        <v>0</v>
      </c>
      <c r="P45" s="53" t="s">
        <v>0</v>
      </c>
      <c r="Q45" s="53" t="s">
        <v>0</v>
      </c>
    </row>
    <row r="46" spans="1:17" s="29" customFormat="1" ht="15.75">
      <c r="A46" s="69" t="s">
        <v>23</v>
      </c>
      <c r="B46" s="52">
        <f aca="true" t="shared" si="33" ref="B46:L46">B45/B43</f>
        <v>0.5</v>
      </c>
      <c r="C46" s="52">
        <f t="shared" si="33"/>
        <v>1.0136986301369864</v>
      </c>
      <c r="D46" s="47">
        <f t="shared" si="33"/>
        <v>0.6149999999999999</v>
      </c>
      <c r="E46" s="47">
        <f t="shared" si="33"/>
        <v>0.37329700272479566</v>
      </c>
      <c r="F46" s="47">
        <f t="shared" si="33"/>
        <v>0.5681818181818182</v>
      </c>
      <c r="G46" s="47">
        <f t="shared" si="33"/>
        <v>0.549738219895288</v>
      </c>
      <c r="H46" s="47">
        <f t="shared" si="33"/>
        <v>0.5903705096859133</v>
      </c>
      <c r="I46" s="47">
        <f t="shared" si="33"/>
        <v>0.6353557129658147</v>
      </c>
      <c r="J46" s="47">
        <f t="shared" si="33"/>
        <v>0.8714285714285713</v>
      </c>
      <c r="K46" s="60">
        <f t="shared" si="33"/>
        <v>7.002680616110958</v>
      </c>
      <c r="L46" s="47">
        <f t="shared" si="33"/>
        <v>1.2942686294664372</v>
      </c>
      <c r="M46" s="47">
        <f>(H43-I46)/(H43-H46)</f>
        <v>0.9994675149668477</v>
      </c>
      <c r="N46" s="61" t="s">
        <v>0</v>
      </c>
      <c r="O46" s="61" t="s">
        <v>0</v>
      </c>
      <c r="P46" s="61" t="s">
        <v>0</v>
      </c>
      <c r="Q46" s="61" t="s">
        <v>0</v>
      </c>
    </row>
    <row r="47" s="29" customFormat="1" ht="12.75"/>
    <row r="48" spans="1:3" s="29" customFormat="1" ht="12.75">
      <c r="A48" s="81" t="s">
        <v>28</v>
      </c>
      <c r="B48" s="84">
        <v>8</v>
      </c>
      <c r="C48" s="96" t="s">
        <v>38</v>
      </c>
    </row>
    <row r="49" spans="1:3" s="29" customFormat="1" ht="12.75">
      <c r="A49" s="81" t="s">
        <v>29</v>
      </c>
      <c r="B49" s="87">
        <v>69.99</v>
      </c>
      <c r="C49" s="96" t="s">
        <v>36</v>
      </c>
    </row>
    <row r="50" spans="1:3" s="29" customFormat="1" ht="12.75">
      <c r="A50" s="81" t="s">
        <v>30</v>
      </c>
      <c r="B50" s="85">
        <v>107.19</v>
      </c>
      <c r="C50" s="96" t="s">
        <v>34</v>
      </c>
    </row>
    <row r="51" spans="1:3" ht="12.75">
      <c r="A51" s="81" t="s">
        <v>33</v>
      </c>
      <c r="B51" s="88">
        <v>10</v>
      </c>
      <c r="C51" s="97" t="s">
        <v>34</v>
      </c>
    </row>
    <row r="52" spans="1:3" ht="12.75">
      <c r="A52" s="81" t="s">
        <v>31</v>
      </c>
      <c r="B52" s="86">
        <v>0.1489</v>
      </c>
      <c r="C52" s="97" t="s">
        <v>38</v>
      </c>
    </row>
    <row r="53" spans="1:3" ht="12.75">
      <c r="A53" s="81" t="s">
        <v>35</v>
      </c>
      <c r="B53" s="113">
        <v>81</v>
      </c>
      <c r="C53" s="97" t="s">
        <v>34</v>
      </c>
    </row>
  </sheetData>
  <conditionalFormatting sqref="B5 B7:B32">
    <cfRule type="cellIs" priority="1" dxfId="0" operator="lessThan" stopIfTrue="1">
      <formula>$B$35-$B$36</formula>
    </cfRule>
    <cfRule type="cellIs" priority="2" dxfId="1" operator="greaterThan" stopIfTrue="1">
      <formula>$B$35+$B$36</formula>
    </cfRule>
  </conditionalFormatting>
  <conditionalFormatting sqref="C5 C7:C32">
    <cfRule type="cellIs" priority="3" dxfId="0" operator="lessThan" stopIfTrue="1">
      <formula>$C$35-$C$36</formula>
    </cfRule>
    <cfRule type="cellIs" priority="4" dxfId="1" operator="greaterThan" stopIfTrue="1">
      <formula>$C$35+$C$36</formula>
    </cfRule>
  </conditionalFormatting>
  <conditionalFormatting sqref="D5 D7:D32">
    <cfRule type="cellIs" priority="5" dxfId="0" operator="lessThan" stopIfTrue="1">
      <formula>$D$35-$D$36</formula>
    </cfRule>
    <cfRule type="cellIs" priority="6" dxfId="1" operator="greaterThan" stopIfTrue="1">
      <formula>$D$35+$D$36</formula>
    </cfRule>
  </conditionalFormatting>
  <conditionalFormatting sqref="E5 E7:E32">
    <cfRule type="cellIs" priority="7" dxfId="0" operator="lessThan" stopIfTrue="1">
      <formula>$E$35-$E$36</formula>
    </cfRule>
    <cfRule type="cellIs" priority="8" dxfId="1" operator="greaterThan" stopIfTrue="1">
      <formula>$E$35+$E$36</formula>
    </cfRule>
  </conditionalFormatting>
  <conditionalFormatting sqref="F5 F7:F32">
    <cfRule type="cellIs" priority="9" dxfId="0" operator="lessThan" stopIfTrue="1">
      <formula>$F$35-$F$36</formula>
    </cfRule>
    <cfRule type="cellIs" priority="10" dxfId="1" operator="greaterThan" stopIfTrue="1">
      <formula>$F$35+$F$36</formula>
    </cfRule>
  </conditionalFormatting>
  <conditionalFormatting sqref="G5 G7:G32">
    <cfRule type="cellIs" priority="11" dxfId="0" operator="lessThan" stopIfTrue="1">
      <formula>$G$35-$G$36</formula>
    </cfRule>
    <cfRule type="cellIs" priority="12" dxfId="1" operator="greaterThan" stopIfTrue="1">
      <formula>$G$35+$G$36</formula>
    </cfRule>
  </conditionalFormatting>
  <conditionalFormatting sqref="J5 J7:J32">
    <cfRule type="cellIs" priority="13" dxfId="0" operator="lessThan" stopIfTrue="1">
      <formula>$J$35-$J$36</formula>
    </cfRule>
    <cfRule type="cellIs" priority="14" dxfId="1" operator="greaterThan" stopIfTrue="1">
      <formula>$J$35+$J$36</formula>
    </cfRule>
  </conditionalFormatting>
  <conditionalFormatting sqref="A6:IV6">
    <cfRule type="cellIs" priority="15" dxfId="2" operator="notEqual" stopIfTrue="1">
      <formula>5</formula>
    </cfRule>
  </conditionalFormatting>
  <conditionalFormatting sqref="H7:H32">
    <cfRule type="cellIs" priority="16" dxfId="0" operator="greaterThan" stopIfTrue="1">
      <formula>$H$39</formula>
    </cfRule>
  </conditionalFormatting>
  <conditionalFormatting sqref="I7:I32">
    <cfRule type="cellIs" priority="17" dxfId="0" operator="lessThan" stopIfTrue="1">
      <formula>$I$40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Lowell Herr</dc:creator>
  <cp:keywords/>
  <dc:description/>
  <cp:lastModifiedBy>Lowell Herr</cp:lastModifiedBy>
  <cp:lastPrinted>2004-09-03T20:21:22Z</cp:lastPrinted>
  <dcterms:created xsi:type="dcterms:W3CDTF">2000-12-09T19:42:21Z</dcterms:created>
  <dcterms:modified xsi:type="dcterms:W3CDTF">2004-09-11T14:36:17Z</dcterms:modified>
  <cp:category/>
  <cp:version/>
  <cp:contentType/>
  <cp:contentStatus/>
</cp:coreProperties>
</file>