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BZH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<sst xmlns="http://schemas.openxmlformats.org/spreadsheetml/2006/main" count="87" uniqueCount="39">
  <si>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 xml:space="preserve"> </t>
  </si>
  <si>
    <t>Investor</t>
  </si>
  <si>
    <t>Future Sales Growth</t>
  </si>
  <si>
    <t>Future EPS Growth</t>
  </si>
  <si>
    <t>5-Yr High P/E</t>
  </si>
  <si>
    <t>Est. High EPS</t>
  </si>
  <si>
    <t>5-Yr Low P/E</t>
  </si>
  <si>
    <t>Est. Low EPS</t>
  </si>
  <si>
    <t>Future High Price</t>
  </si>
  <si>
    <t>Future Low Price</t>
  </si>
  <si>
    <t>Estimate Low Price</t>
  </si>
  <si>
    <t>U/D</t>
  </si>
  <si>
    <t>Total Return</t>
  </si>
  <si>
    <t>(H - L)</t>
  </si>
  <si>
    <t>(H - L)/4</t>
  </si>
  <si>
    <t>Buy - Hold</t>
  </si>
  <si>
    <t>Hold - Sell</t>
  </si>
  <si>
    <t>Std Dev.</t>
  </si>
  <si>
    <t>Stat. High</t>
  </si>
  <si>
    <t>Stat. Low</t>
  </si>
  <si>
    <t>Maximum</t>
  </si>
  <si>
    <t>Minimum</t>
  </si>
  <si>
    <t>Delta</t>
  </si>
  <si>
    <t>% Difference</t>
  </si>
  <si>
    <t>Current Date</t>
  </si>
  <si>
    <t>Current Price =</t>
  </si>
  <si>
    <t>Average</t>
  </si>
  <si>
    <t>Risk Index</t>
  </si>
  <si>
    <t>MSN Valuation</t>
  </si>
  <si>
    <t>Quicken Valuation</t>
  </si>
  <si>
    <t>Value Pro</t>
  </si>
  <si>
    <t>Dividend Discount</t>
  </si>
  <si>
    <t>Take $tock</t>
  </si>
  <si>
    <t>Excellent</t>
  </si>
  <si>
    <t>DeMarche</t>
  </si>
  <si>
    <t>Beazer Homes</t>
  </si>
  <si>
    <t>BZH</t>
  </si>
  <si>
    <t>NAIC Take $tock</t>
  </si>
  <si>
    <t>Below Avg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</si>
</sst>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0.0%"/>
    <numFmt numFmtId="170" formatCode="_(&quot;$&quot;* #,##0.0_);_(&quot;$&quot;* \(#,##0.0\);_(&quot;$&quot;* &quot;-&quot;??_);_(@_)"/>
    <numFmt numFmtId="171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2"/>
      <color indexed="18"/>
      <name val="Baskerville Old Fac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sz val="22"/>
      <color indexed="13"/>
      <name val="Baskerville Old Face"/>
      <family val="1"/>
    </font>
    <font>
      <sz val="10"/>
      <color indexed="18"/>
      <name val="Baskerville Old Fac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8"/>
      <color indexed="13"/>
      <name val="Baskerville Old Face"/>
      <family val="1"/>
    </font>
    <font>
      <b/>
      <sz val="14"/>
      <color indexed="13"/>
      <name val="Baskerville Old Face"/>
      <family val="1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3" borderId="0" xfId="0" applyNumberFormat="1" applyFont="1" applyFill="1" applyBorder="1" applyAlignment="1">
      <alignment/>
    </xf>
    <xf numFmtId="2" fontId="9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2" fontId="11" fillId="4" borderId="9" xfId="21" applyNumberFormat="1" applyFont="1" applyFill="1" applyBorder="1" applyAlignment="1">
      <alignment horizontal="center" wrapText="1"/>
    </xf>
    <xf numFmtId="2" fontId="11" fillId="4" borderId="9" xfId="0" applyNumberFormat="1" applyFont="1" applyFill="1" applyBorder="1" applyAlignment="1">
      <alignment horizontal="center" wrapText="1"/>
    </xf>
    <xf numFmtId="44" fontId="11" fillId="4" borderId="9" xfId="17" applyFont="1" applyFill="1" applyBorder="1" applyAlignment="1">
      <alignment wrapText="1"/>
    </xf>
    <xf numFmtId="44" fontId="11" fillId="4" borderId="9" xfId="17" applyFont="1" applyFill="1" applyBorder="1" applyAlignment="1">
      <alignment horizontal="left" wrapText="1"/>
    </xf>
    <xf numFmtId="44" fontId="11" fillId="0" borderId="9" xfId="17" applyFont="1" applyBorder="1" applyAlignment="1">
      <alignment horizontal="center" wrapText="1"/>
    </xf>
    <xf numFmtId="44" fontId="11" fillId="4" borderId="9" xfId="17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>
      <alignment horizontal="center"/>
    </xf>
    <xf numFmtId="4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4" borderId="9" xfId="17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168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2" fontId="11" fillId="5" borderId="9" xfId="21" applyNumberFormat="1" applyFont="1" applyFill="1" applyBorder="1" applyAlignment="1">
      <alignment horizontal="center"/>
    </xf>
    <xf numFmtId="44" fontId="11" fillId="5" borderId="9" xfId="17" applyFont="1" applyFill="1" applyBorder="1" applyAlignment="1">
      <alignment horizontal="center"/>
    </xf>
    <xf numFmtId="2" fontId="11" fillId="0" borderId="9" xfId="21" applyNumberFormat="1" applyFont="1" applyBorder="1" applyAlignment="1">
      <alignment horizontal="center"/>
    </xf>
    <xf numFmtId="44" fontId="11" fillId="0" borderId="9" xfId="17" applyFont="1" applyBorder="1" applyAlignment="1">
      <alignment horizontal="center"/>
    </xf>
    <xf numFmtId="169" fontId="11" fillId="5" borderId="9" xfId="21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6" borderId="11" xfId="21" applyNumberFormat="1" applyFont="1" applyFill="1" applyBorder="1" applyAlignment="1">
      <alignment horizontal="center"/>
    </xf>
    <xf numFmtId="44" fontId="11" fillId="6" borderId="11" xfId="17" applyFont="1" applyFill="1" applyBorder="1" applyAlignment="1">
      <alignment horizontal="center"/>
    </xf>
    <xf numFmtId="44" fontId="11" fillId="7" borderId="11" xfId="17" applyFont="1" applyFill="1" applyBorder="1" applyAlignment="1">
      <alignment horizontal="center"/>
    </xf>
    <xf numFmtId="169" fontId="11" fillId="6" borderId="11" xfId="21" applyNumberFormat="1" applyFont="1" applyFill="1" applyBorder="1" applyAlignment="1">
      <alignment horizontal="center"/>
    </xf>
    <xf numFmtId="169" fontId="11" fillId="6" borderId="9" xfId="0" applyNumberFormat="1" applyFont="1" applyFill="1" applyBorder="1" applyAlignment="1">
      <alignment horizontal="center"/>
    </xf>
    <xf numFmtId="44" fontId="11" fillId="3" borderId="11" xfId="17" applyFont="1" applyFill="1" applyBorder="1" applyAlignment="1">
      <alignment horizontal="center"/>
    </xf>
    <xf numFmtId="2" fontId="11" fillId="6" borderId="9" xfId="21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44" fontId="11" fillId="6" borderId="9" xfId="17" applyFont="1" applyFill="1" applyBorder="1" applyAlignment="1">
      <alignment horizontal="center"/>
    </xf>
    <xf numFmtId="44" fontId="11" fillId="8" borderId="9" xfId="17" applyFont="1" applyFill="1" applyBorder="1" applyAlignment="1">
      <alignment horizontal="center"/>
    </xf>
    <xf numFmtId="169" fontId="11" fillId="6" borderId="9" xfId="21" applyNumberFormat="1" applyFont="1" applyFill="1" applyBorder="1" applyAlignment="1">
      <alignment horizontal="center"/>
    </xf>
    <xf numFmtId="44" fontId="11" fillId="3" borderId="9" xfId="17" applyFont="1" applyFill="1" applyBorder="1" applyAlignment="1">
      <alignment horizontal="center"/>
    </xf>
    <xf numFmtId="0" fontId="11" fillId="3" borderId="0" xfId="0" applyFont="1" applyFill="1" applyAlignment="1">
      <alignment/>
    </xf>
    <xf numFmtId="2" fontId="11" fillId="5" borderId="12" xfId="21" applyNumberFormat="1" applyFont="1" applyFill="1" applyBorder="1" applyAlignment="1">
      <alignment horizontal="center"/>
    </xf>
    <xf numFmtId="169" fontId="11" fillId="5" borderId="11" xfId="2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4" fontId="11" fillId="3" borderId="9" xfId="0" applyNumberFormat="1" applyFont="1" applyFill="1" applyBorder="1" applyAlignment="1">
      <alignment horizontal="center"/>
    </xf>
    <xf numFmtId="39" fontId="11" fillId="6" borderId="9" xfId="17" applyNumberFormat="1" applyFont="1" applyFill="1" applyBorder="1" applyAlignment="1">
      <alignment horizontal="center"/>
    </xf>
    <xf numFmtId="9" fontId="11" fillId="6" borderId="9" xfId="0" applyNumberFormat="1" applyFont="1" applyFill="1" applyBorder="1" applyAlignment="1">
      <alignment horizontal="center"/>
    </xf>
    <xf numFmtId="169" fontId="11" fillId="3" borderId="9" xfId="0" applyNumberFormat="1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 wrapText="1"/>
    </xf>
    <xf numFmtId="0" fontId="13" fillId="10" borderId="14" xfId="0" applyFont="1" applyFill="1" applyBorder="1" applyAlignment="1">
      <alignment horizontal="center"/>
    </xf>
    <xf numFmtId="9" fontId="12" fillId="11" borderId="15" xfId="0" applyNumberFormat="1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13" borderId="14" xfId="0" applyFont="1" applyFill="1" applyBorder="1" applyAlignment="1">
      <alignment horizontal="center"/>
    </xf>
    <xf numFmtId="9" fontId="14" fillId="1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2" fillId="9" borderId="9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14" xfId="0" applyFont="1" applyBorder="1" applyAlignment="1">
      <alignment horizontal="center" wrapText="1"/>
    </xf>
    <xf numFmtId="44" fontId="11" fillId="0" borderId="0" xfId="17" applyFont="1" applyAlignment="1">
      <alignment/>
    </xf>
    <xf numFmtId="2" fontId="11" fillId="5" borderId="10" xfId="21" applyNumberFormat="1" applyFont="1" applyFill="1" applyBorder="1" applyAlignment="1">
      <alignment horizontal="center"/>
    </xf>
    <xf numFmtId="44" fontId="11" fillId="5" borderId="10" xfId="17" applyFont="1" applyFill="1" applyBorder="1" applyAlignment="1">
      <alignment horizontal="center"/>
    </xf>
    <xf numFmtId="169" fontId="11" fillId="5" borderId="10" xfId="21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5" borderId="10" xfId="0" applyFont="1" applyFill="1" applyBorder="1" applyAlignment="1">
      <alignment horizontal="center"/>
    </xf>
    <xf numFmtId="167" fontId="11" fillId="5" borderId="10" xfId="21" applyNumberFormat="1" applyFont="1" applyFill="1" applyBorder="1" applyAlignment="1">
      <alignment horizontal="center"/>
    </xf>
    <xf numFmtId="167" fontId="11" fillId="5" borderId="9" xfId="21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8" fontId="0" fillId="7" borderId="10" xfId="0" applyNumberFormat="1" applyFont="1" applyFill="1" applyBorder="1" applyAlignment="1">
      <alignment/>
    </xf>
    <xf numFmtId="10" fontId="0" fillId="7" borderId="10" xfId="0" applyNumberFormat="1" applyFill="1" applyBorder="1" applyAlignment="1">
      <alignment/>
    </xf>
    <xf numFmtId="8" fontId="0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9" fillId="4" borderId="18" xfId="0" applyFont="1" applyFill="1" applyBorder="1" applyAlignment="1">
      <alignment/>
    </xf>
    <xf numFmtId="8" fontId="9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 horizontal="center"/>
    </xf>
    <xf numFmtId="14" fontId="9" fillId="4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:Q7"/>
    </sheetView>
  </sheetViews>
  <sheetFormatPr defaultColWidth="9.140625" defaultRowHeight="12.75"/>
  <cols>
    <col min="1" max="1" width="22.00390625" style="0" customWidth="1"/>
    <col min="2" max="2" width="10.140625" style="0" customWidth="1"/>
    <col min="3" max="3" width="9.8515625" style="0" customWidth="1"/>
    <col min="5" max="5" width="14.00390625" style="0" customWidth="1"/>
    <col min="7" max="7" width="13.7109375" style="0" customWidth="1"/>
    <col min="8" max="8" width="10.421875" style="0" customWidth="1"/>
    <col min="9" max="10" width="10.140625" style="0" customWidth="1"/>
    <col min="11" max="12" width="9.7109375" style="0" customWidth="1"/>
    <col min="13" max="13" width="10.28125" style="0" customWidth="1"/>
  </cols>
  <sheetData>
    <row r="1" spans="1:11" ht="29.25" thickBot="1" thickTop="1">
      <c r="A1" s="78" t="s">
        <v>35</v>
      </c>
      <c r="B1" s="6"/>
      <c r="C1" s="79" t="s">
        <v>36</v>
      </c>
      <c r="D1" s="1" t="s">
        <v>0</v>
      </c>
      <c r="E1" s="2"/>
      <c r="F1" s="3"/>
      <c r="G1" s="3"/>
      <c r="H1" s="3"/>
      <c r="I1" s="5"/>
      <c r="J1" s="4"/>
      <c r="K1" s="10"/>
    </row>
    <row r="2" spans="1:13" s="10" customFormat="1" ht="14.25" thickBot="1" thickTop="1">
      <c r="A2" s="7"/>
      <c r="B2" s="8"/>
      <c r="C2" s="9"/>
      <c r="D2" s="98" t="s">
        <v>0</v>
      </c>
      <c r="E2" s="101" t="s">
        <v>24</v>
      </c>
      <c r="F2" s="100"/>
      <c r="G2" s="96" t="s">
        <v>25</v>
      </c>
      <c r="H2" s="97">
        <v>99.85</v>
      </c>
      <c r="J2" s="11"/>
      <c r="K2" s="11"/>
      <c r="L2" s="11"/>
      <c r="M2" s="11"/>
    </row>
    <row r="3" spans="1:17" s="10" customFormat="1" ht="14.25" thickBot="1" thickTop="1">
      <c r="A3" s="7"/>
      <c r="B3" s="12"/>
      <c r="C3" s="13"/>
      <c r="D3" s="99" t="s">
        <v>0</v>
      </c>
      <c r="E3" s="102">
        <v>38040</v>
      </c>
      <c r="F3" s="14"/>
      <c r="G3" s="14"/>
      <c r="H3" s="15"/>
      <c r="I3" s="11"/>
      <c r="J3" s="16" t="s">
        <v>0</v>
      </c>
      <c r="K3" s="17"/>
      <c r="L3" s="17"/>
      <c r="M3" s="11"/>
      <c r="N3" s="11"/>
      <c r="O3" s="11"/>
      <c r="P3" s="11"/>
      <c r="Q3" s="11"/>
    </row>
    <row r="4" spans="1:17" s="18" customFormat="1" ht="48" thickTop="1">
      <c r="A4" s="65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6" t="s">
        <v>6</v>
      </c>
      <c r="G4" s="76" t="s">
        <v>7</v>
      </c>
      <c r="H4" s="76" t="s">
        <v>8</v>
      </c>
      <c r="I4" s="76" t="s">
        <v>9</v>
      </c>
      <c r="J4" s="76" t="s">
        <v>10</v>
      </c>
      <c r="K4" s="76" t="s">
        <v>11</v>
      </c>
      <c r="L4" s="76" t="s">
        <v>12</v>
      </c>
      <c r="M4" s="76" t="s">
        <v>27</v>
      </c>
      <c r="N4" s="76" t="s">
        <v>13</v>
      </c>
      <c r="O4" s="77" t="s">
        <v>14</v>
      </c>
      <c r="P4" s="76" t="s">
        <v>15</v>
      </c>
      <c r="Q4" s="76" t="s">
        <v>16</v>
      </c>
    </row>
    <row r="5" spans="1:17" s="29" customFormat="1" ht="15">
      <c r="A5" s="81" t="s">
        <v>32</v>
      </c>
      <c r="B5" s="19">
        <v>19.9</v>
      </c>
      <c r="C5" s="19">
        <v>19.9</v>
      </c>
      <c r="D5" s="20">
        <v>7.5</v>
      </c>
      <c r="E5" s="21">
        <v>32.53</v>
      </c>
      <c r="F5" s="20">
        <v>3.6</v>
      </c>
      <c r="G5" s="22">
        <v>13.43</v>
      </c>
      <c r="H5" s="23">
        <f>D5*E5</f>
        <v>243.97500000000002</v>
      </c>
      <c r="I5" s="23">
        <f>F5*G5</f>
        <v>48.348</v>
      </c>
      <c r="J5" s="24">
        <v>48.35</v>
      </c>
      <c r="K5" s="25">
        <f>(H5-$H$2)/($H$2-J5)</f>
        <v>2.798543689320389</v>
      </c>
      <c r="L5" s="26">
        <f>((H5/$H$2)^(1/5))-1</f>
        <v>0.19563728991736018</v>
      </c>
      <c r="M5" s="27">
        <f>($H$2-J5)/(H5-J5)</f>
        <v>0.2632587859424919</v>
      </c>
      <c r="N5" s="28">
        <f>H5-J5</f>
        <v>195.62500000000003</v>
      </c>
      <c r="O5" s="28">
        <f>N5/4</f>
        <v>48.90625000000001</v>
      </c>
      <c r="P5" s="28">
        <f>J5+O5</f>
        <v>97.25625000000001</v>
      </c>
      <c r="Q5" s="28">
        <f>P5+O5+O5</f>
        <v>195.06875000000002</v>
      </c>
    </row>
    <row r="6" spans="1:17" s="29" customFormat="1" ht="15">
      <c r="A6" s="81" t="s">
        <v>37</v>
      </c>
      <c r="B6" s="19">
        <v>19.9</v>
      </c>
      <c r="C6" s="19">
        <v>15</v>
      </c>
      <c r="D6" s="20">
        <v>7.5</v>
      </c>
      <c r="E6" s="21">
        <v>26.39</v>
      </c>
      <c r="F6" s="20">
        <v>3.6</v>
      </c>
      <c r="G6" s="22">
        <v>13.59</v>
      </c>
      <c r="H6" s="23">
        <f>D6*E6</f>
        <v>197.925</v>
      </c>
      <c r="I6" s="23">
        <f>F6*G6</f>
        <v>48.924</v>
      </c>
      <c r="J6" s="24">
        <v>48.9</v>
      </c>
      <c r="K6" s="25">
        <f>(H6-$H$2)/($H$2-J6)</f>
        <v>1.9249263984298337</v>
      </c>
      <c r="L6" s="26">
        <f>((H6/$H$2)^(1/5))-1</f>
        <v>0.14664905345376233</v>
      </c>
      <c r="M6" s="27">
        <f>($H$2-J6)/(H6-J6)</f>
        <v>0.3418889448079181</v>
      </c>
      <c r="N6" s="28">
        <f>H6-J6</f>
        <v>149.025</v>
      </c>
      <c r="O6" s="28">
        <f>N6/4</f>
        <v>37.25625</v>
      </c>
      <c r="P6" s="28">
        <f>J6+O6</f>
        <v>86.15625</v>
      </c>
      <c r="Q6" s="28">
        <f>P6+O6+O6</f>
        <v>160.66875</v>
      </c>
    </row>
    <row r="7" spans="1:17" s="29" customFormat="1" ht="15">
      <c r="A7" s="81">
        <v>1</v>
      </c>
      <c r="B7" s="19">
        <v>16</v>
      </c>
      <c r="C7" s="19">
        <v>16</v>
      </c>
      <c r="D7" s="20">
        <v>7.5</v>
      </c>
      <c r="E7" s="21">
        <v>27.57</v>
      </c>
      <c r="F7" s="20">
        <v>5.5</v>
      </c>
      <c r="G7" s="22">
        <v>13.13</v>
      </c>
      <c r="H7" s="23">
        <f>D7*E7</f>
        <v>206.775</v>
      </c>
      <c r="I7" s="23">
        <f>F7*G7</f>
        <v>72.215</v>
      </c>
      <c r="J7" s="24">
        <v>72.8</v>
      </c>
      <c r="K7" s="25">
        <f>(H7-$H$2)/($H$2-J7)</f>
        <v>3.95286506469501</v>
      </c>
      <c r="L7" s="26">
        <f>((H7/$H$2)^(1/5))-1</f>
        <v>0.15672465396296698</v>
      </c>
      <c r="M7" s="27">
        <f>($H$2-J7)/(H7-J7)</f>
        <v>0.20190334017540582</v>
      </c>
      <c r="N7" s="28">
        <f>H7-J7</f>
        <v>133.97500000000002</v>
      </c>
      <c r="O7" s="28">
        <f>N7/4</f>
        <v>33.493750000000006</v>
      </c>
      <c r="P7" s="28">
        <f>J7+O7</f>
        <v>106.29375</v>
      </c>
      <c r="Q7" s="28">
        <f>P7+O7+O7</f>
        <v>173.28125000000003</v>
      </c>
    </row>
    <row r="8" spans="1:17" s="29" customFormat="1" ht="15">
      <c r="A8" s="81">
        <v>10</v>
      </c>
      <c r="B8" s="19">
        <v>10.5</v>
      </c>
      <c r="C8" s="19">
        <v>11</v>
      </c>
      <c r="D8" s="20">
        <v>7.5</v>
      </c>
      <c r="E8" s="21">
        <v>22.61</v>
      </c>
      <c r="F8" s="20">
        <v>3.6</v>
      </c>
      <c r="G8" s="22">
        <v>13.75</v>
      </c>
      <c r="H8" s="23">
        <f>D8*E8</f>
        <v>169.575</v>
      </c>
      <c r="I8" s="23">
        <f>F8*G8</f>
        <v>49.5</v>
      </c>
      <c r="J8" s="24">
        <v>62</v>
      </c>
      <c r="K8" s="25">
        <f>(H8-$H$2)/($H$2-J8)</f>
        <v>1.8421400264200793</v>
      </c>
      <c r="L8" s="26">
        <f>((H8/$H$2)^(1/5))-1</f>
        <v>0.11173877025372891</v>
      </c>
      <c r="M8" s="27">
        <f>($H$2-J8)/(H8-J8)</f>
        <v>0.35184754822217057</v>
      </c>
      <c r="N8" s="28">
        <f>H8-J8</f>
        <v>107.57499999999999</v>
      </c>
      <c r="O8" s="28">
        <f>N8/4</f>
        <v>26.893749999999997</v>
      </c>
      <c r="P8" s="28">
        <f>J8+O8</f>
        <v>88.89375</v>
      </c>
      <c r="Q8" s="28">
        <f>P8+O8+O8</f>
        <v>142.68124999999998</v>
      </c>
    </row>
    <row r="9" spans="1:17" s="29" customFormat="1" ht="15">
      <c r="A9" s="81"/>
      <c r="B9" s="19"/>
      <c r="C9" s="19"/>
      <c r="D9" s="19"/>
      <c r="E9" s="30"/>
      <c r="F9" s="19"/>
      <c r="G9" s="22"/>
      <c r="H9" s="23"/>
      <c r="I9" s="23"/>
      <c r="J9" s="24"/>
      <c r="K9" s="25"/>
      <c r="L9" s="26"/>
      <c r="M9" s="27"/>
      <c r="N9" s="28"/>
      <c r="O9" s="28"/>
      <c r="P9" s="28"/>
      <c r="Q9" s="28"/>
    </row>
    <row r="10" spans="1:17" s="18" customFormat="1" ht="10.5" customHeight="1">
      <c r="A10" s="74"/>
      <c r="B10" s="31"/>
      <c r="C10" s="31"/>
      <c r="D10" s="32"/>
      <c r="E10" s="32"/>
      <c r="F10" s="32"/>
      <c r="G10" s="32"/>
      <c r="H10" s="33"/>
      <c r="I10" s="33"/>
      <c r="J10" s="33"/>
      <c r="K10" s="34" t="s">
        <v>0</v>
      </c>
      <c r="L10" s="35"/>
      <c r="M10" s="27" t="s">
        <v>0</v>
      </c>
      <c r="N10" s="36"/>
      <c r="O10" s="36"/>
      <c r="P10" s="36"/>
      <c r="Q10" s="36"/>
    </row>
    <row r="11" spans="1:17" s="29" customFormat="1" ht="15.75">
      <c r="A11" s="66" t="s">
        <v>26</v>
      </c>
      <c r="B11" s="37">
        <f aca="true" t="shared" si="0" ref="B11:M11">AVERAGE(B5:B9)</f>
        <v>16.575</v>
      </c>
      <c r="C11" s="37">
        <f t="shared" si="0"/>
        <v>15.475</v>
      </c>
      <c r="D11" s="37">
        <f t="shared" si="0"/>
        <v>7.5</v>
      </c>
      <c r="E11" s="38">
        <f t="shared" si="0"/>
        <v>27.275000000000002</v>
      </c>
      <c r="F11" s="37">
        <f t="shared" si="0"/>
        <v>4.075</v>
      </c>
      <c r="G11" s="38">
        <f t="shared" si="0"/>
        <v>13.475</v>
      </c>
      <c r="H11" s="38">
        <f t="shared" si="0"/>
        <v>204.5625</v>
      </c>
      <c r="I11" s="38">
        <f t="shared" si="0"/>
        <v>54.74675</v>
      </c>
      <c r="J11" s="38">
        <f t="shared" si="0"/>
        <v>58.0125</v>
      </c>
      <c r="K11" s="37">
        <f t="shared" si="0"/>
        <v>2.629618794716328</v>
      </c>
      <c r="L11" s="41">
        <f t="shared" si="0"/>
        <v>0.1526874418969546</v>
      </c>
      <c r="M11" s="41">
        <f t="shared" si="0"/>
        <v>0.2897246547869966</v>
      </c>
      <c r="N11" s="39" t="s">
        <v>0</v>
      </c>
      <c r="O11" s="39" t="s">
        <v>0</v>
      </c>
      <c r="P11" s="39" t="s">
        <v>0</v>
      </c>
      <c r="Q11" s="39" t="s">
        <v>0</v>
      </c>
    </row>
    <row r="12" spans="1:17" s="29" customFormat="1" ht="15.75">
      <c r="A12" s="66" t="s">
        <v>17</v>
      </c>
      <c r="B12" s="37">
        <f aca="true" t="shared" si="1" ref="B12:M12">STDEV(B5:B9)</f>
        <v>4.44775224130122</v>
      </c>
      <c r="C12" s="37">
        <f t="shared" si="1"/>
        <v>3.656387105691449</v>
      </c>
      <c r="D12" s="37">
        <f t="shared" si="1"/>
        <v>0</v>
      </c>
      <c r="E12" s="38">
        <f t="shared" si="1"/>
        <v>4.092574576799609</v>
      </c>
      <c r="F12" s="37">
        <f t="shared" si="1"/>
        <v>0.9499999999999993</v>
      </c>
      <c r="G12" s="38">
        <f t="shared" si="1"/>
        <v>0.26451212952658176</v>
      </c>
      <c r="H12" s="38">
        <f t="shared" si="1"/>
        <v>30.694309325997377</v>
      </c>
      <c r="I12" s="38">
        <f t="shared" si="1"/>
        <v>11.654992674815386</v>
      </c>
      <c r="J12" s="38">
        <f t="shared" si="1"/>
        <v>11.70429942371602</v>
      </c>
      <c r="K12" s="37">
        <f t="shared" si="1"/>
        <v>0.9825528815167934</v>
      </c>
      <c r="L12" s="41">
        <f t="shared" si="1"/>
        <v>0.03451687688932034</v>
      </c>
      <c r="M12" s="41">
        <f t="shared" si="1"/>
        <v>0.07069510250822975</v>
      </c>
      <c r="N12" s="40" t="s">
        <v>0</v>
      </c>
      <c r="O12" s="40" t="s">
        <v>0</v>
      </c>
      <c r="P12" s="40" t="s">
        <v>0</v>
      </c>
      <c r="Q12" s="40" t="s">
        <v>0</v>
      </c>
    </row>
    <row r="13" spans="1:17" s="29" customFormat="1" ht="15.75">
      <c r="A13" s="66" t="s">
        <v>23</v>
      </c>
      <c r="B13" s="41">
        <f>B12/B11</f>
        <v>0.2683410100332561</v>
      </c>
      <c r="C13" s="41">
        <f aca="true" t="shared" si="2" ref="C13:M13">C12/C11</f>
        <v>0.23627703429347005</v>
      </c>
      <c r="D13" s="41">
        <f t="shared" si="2"/>
        <v>0</v>
      </c>
      <c r="E13" s="41">
        <f t="shared" si="2"/>
        <v>0.1500485637690049</v>
      </c>
      <c r="F13" s="41">
        <f t="shared" si="2"/>
        <v>0.23312883435582804</v>
      </c>
      <c r="G13" s="41">
        <f t="shared" si="2"/>
        <v>0.019629842636481022</v>
      </c>
      <c r="H13" s="41">
        <f t="shared" si="2"/>
        <v>0.15004856376900644</v>
      </c>
      <c r="I13" s="41">
        <f t="shared" si="2"/>
        <v>0.21288921579482592</v>
      </c>
      <c r="J13" s="41">
        <f t="shared" si="2"/>
        <v>0.20175478429159266</v>
      </c>
      <c r="K13" s="41">
        <f t="shared" si="2"/>
        <v>0.37364840998666005</v>
      </c>
      <c r="L13" s="41">
        <f t="shared" si="2"/>
        <v>0.22606231698226384</v>
      </c>
      <c r="M13" s="41">
        <f t="shared" si="2"/>
        <v>0.24400789280499532</v>
      </c>
      <c r="N13" s="40" t="s">
        <v>0</v>
      </c>
      <c r="O13" s="40" t="s">
        <v>0</v>
      </c>
      <c r="P13" s="40" t="s">
        <v>0</v>
      </c>
      <c r="Q13" s="40" t="s">
        <v>0</v>
      </c>
    </row>
    <row r="14" spans="1:17" s="29" customFormat="1" ht="9.75" customHeight="1">
      <c r="A14" s="80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27" t="s">
        <v>0</v>
      </c>
      <c r="N14" s="43"/>
      <c r="O14" s="43"/>
      <c r="P14" s="43"/>
      <c r="Q14" s="43"/>
    </row>
    <row r="15" spans="1:17" s="29" customFormat="1" ht="15.75">
      <c r="A15" s="67" t="s">
        <v>18</v>
      </c>
      <c r="B15" s="44">
        <f>B11+B12</f>
        <v>21.02275224130122</v>
      </c>
      <c r="C15" s="44">
        <f aca="true" t="shared" si="3" ref="C15:M15">C11+C12</f>
        <v>19.13138710569145</v>
      </c>
      <c r="D15" s="44">
        <f t="shared" si="3"/>
        <v>7.5</v>
      </c>
      <c r="E15" s="45">
        <f t="shared" si="3"/>
        <v>31.367574576799612</v>
      </c>
      <c r="F15" s="44">
        <f t="shared" si="3"/>
        <v>5.0249999999999995</v>
      </c>
      <c r="G15" s="45">
        <f t="shared" si="3"/>
        <v>13.739512129526581</v>
      </c>
      <c r="H15" s="46">
        <f t="shared" si="3"/>
        <v>235.25680932599738</v>
      </c>
      <c r="I15" s="45">
        <f t="shared" si="3"/>
        <v>66.40174267481538</v>
      </c>
      <c r="J15" s="45">
        <f t="shared" si="3"/>
        <v>69.71679942371603</v>
      </c>
      <c r="K15" s="44">
        <f t="shared" si="3"/>
        <v>3.6121716762331215</v>
      </c>
      <c r="L15" s="47">
        <f t="shared" si="3"/>
        <v>0.18720431878627494</v>
      </c>
      <c r="M15" s="47">
        <f t="shared" si="3"/>
        <v>0.36041975729522635</v>
      </c>
      <c r="N15" s="49" t="s">
        <v>0</v>
      </c>
      <c r="O15" s="49" t="s">
        <v>0</v>
      </c>
      <c r="P15" s="49" t="s">
        <v>0</v>
      </c>
      <c r="Q15" s="49" t="s">
        <v>0</v>
      </c>
    </row>
    <row r="16" spans="1:17" s="29" customFormat="1" ht="15.75">
      <c r="A16" s="68" t="s">
        <v>19</v>
      </c>
      <c r="B16" s="50">
        <f>B11-B12</f>
        <v>12.127247758698779</v>
      </c>
      <c r="C16" s="50">
        <f aca="true" t="shared" si="4" ref="C16:M16">C11-C12</f>
        <v>11.81861289430855</v>
      </c>
      <c r="D16" s="50">
        <f t="shared" si="4"/>
        <v>7.5</v>
      </c>
      <c r="E16" s="52">
        <f t="shared" si="4"/>
        <v>23.182425423200392</v>
      </c>
      <c r="F16" s="50">
        <f t="shared" si="4"/>
        <v>3.125000000000001</v>
      </c>
      <c r="G16" s="52">
        <f t="shared" si="4"/>
        <v>13.210487870473418</v>
      </c>
      <c r="H16" s="52">
        <f t="shared" si="4"/>
        <v>173.86819067400262</v>
      </c>
      <c r="I16" s="53">
        <f t="shared" si="4"/>
        <v>43.091757325184616</v>
      </c>
      <c r="J16" s="52">
        <f t="shared" si="4"/>
        <v>46.30820057628398</v>
      </c>
      <c r="K16" s="50">
        <f t="shared" si="4"/>
        <v>1.6470659131995347</v>
      </c>
      <c r="L16" s="54">
        <f t="shared" si="4"/>
        <v>0.11817056500763426</v>
      </c>
      <c r="M16" s="54">
        <f t="shared" si="4"/>
        <v>0.21902955227876686</v>
      </c>
      <c r="N16" s="55" t="s">
        <v>0</v>
      </c>
      <c r="O16" s="55" t="s">
        <v>0</v>
      </c>
      <c r="P16" s="55" t="s">
        <v>0</v>
      </c>
      <c r="Q16" s="55" t="s">
        <v>0</v>
      </c>
    </row>
    <row r="17" spans="1:17" s="29" customFormat="1" ht="9.75" customHeight="1">
      <c r="A17" s="80"/>
      <c r="B17" s="42"/>
      <c r="C17" s="42"/>
      <c r="D17" s="43"/>
      <c r="E17" s="43"/>
      <c r="F17" s="43"/>
      <c r="G17" s="43"/>
      <c r="H17" s="82"/>
      <c r="I17" s="82"/>
      <c r="J17" s="82"/>
      <c r="K17" s="43"/>
      <c r="L17" s="43"/>
      <c r="M17" s="27" t="s">
        <v>0</v>
      </c>
      <c r="N17" s="56"/>
      <c r="O17" s="56"/>
      <c r="P17" s="56"/>
      <c r="Q17" s="56"/>
    </row>
    <row r="18" spans="1:17" s="29" customFormat="1" ht="15.75">
      <c r="A18" s="69" t="s">
        <v>20</v>
      </c>
      <c r="B18" s="57">
        <f aca="true" t="shared" si="5" ref="B18:M18">MAX(B5:B9)</f>
        <v>19.9</v>
      </c>
      <c r="C18" s="83">
        <f t="shared" si="5"/>
        <v>19.9</v>
      </c>
      <c r="D18" s="83">
        <f t="shared" si="5"/>
        <v>7.5</v>
      </c>
      <c r="E18" s="84">
        <f t="shared" si="5"/>
        <v>32.53</v>
      </c>
      <c r="F18" s="83">
        <f t="shared" si="5"/>
        <v>5.5</v>
      </c>
      <c r="G18" s="84">
        <f t="shared" si="5"/>
        <v>13.75</v>
      </c>
      <c r="H18" s="84">
        <f t="shared" si="5"/>
        <v>243.97500000000002</v>
      </c>
      <c r="I18" s="84">
        <f t="shared" si="5"/>
        <v>72.215</v>
      </c>
      <c r="J18" s="84">
        <f t="shared" si="5"/>
        <v>72.8</v>
      </c>
      <c r="K18" s="89">
        <f t="shared" si="5"/>
        <v>3.95286506469501</v>
      </c>
      <c r="L18" s="85">
        <f t="shared" si="5"/>
        <v>0.19563728991736018</v>
      </c>
      <c r="M18" s="58">
        <f t="shared" si="5"/>
        <v>0.35184754822217057</v>
      </c>
      <c r="N18" s="49" t="s">
        <v>0</v>
      </c>
      <c r="O18" s="49" t="s">
        <v>0</v>
      </c>
      <c r="P18" s="49" t="s">
        <v>0</v>
      </c>
      <c r="Q18" s="49" t="s">
        <v>0</v>
      </c>
    </row>
    <row r="19" spans="1:17" s="29" customFormat="1" ht="15.75">
      <c r="A19" s="70" t="s">
        <v>21</v>
      </c>
      <c r="B19" s="37">
        <f aca="true" t="shared" si="6" ref="B19:M19">MIN(B5:B9)</f>
        <v>10.5</v>
      </c>
      <c r="C19" s="37">
        <f t="shared" si="6"/>
        <v>11</v>
      </c>
      <c r="D19" s="37">
        <f t="shared" si="6"/>
        <v>7.5</v>
      </c>
      <c r="E19" s="38">
        <f t="shared" si="6"/>
        <v>22.61</v>
      </c>
      <c r="F19" s="37">
        <f t="shared" si="6"/>
        <v>3.6</v>
      </c>
      <c r="G19" s="38">
        <f t="shared" si="6"/>
        <v>13.13</v>
      </c>
      <c r="H19" s="38">
        <f t="shared" si="6"/>
        <v>169.575</v>
      </c>
      <c r="I19" s="38">
        <f t="shared" si="6"/>
        <v>48.348</v>
      </c>
      <c r="J19" s="38">
        <f t="shared" si="6"/>
        <v>48.35</v>
      </c>
      <c r="K19" s="90">
        <f t="shared" si="6"/>
        <v>1.8421400264200793</v>
      </c>
      <c r="L19" s="41">
        <f t="shared" si="6"/>
        <v>0.11173877025372891</v>
      </c>
      <c r="M19" s="41">
        <f t="shared" si="6"/>
        <v>0.20190334017540582</v>
      </c>
      <c r="N19" s="55" t="s">
        <v>0</v>
      </c>
      <c r="O19" s="55" t="s">
        <v>0</v>
      </c>
      <c r="P19" s="55" t="s">
        <v>0</v>
      </c>
      <c r="Q19" s="55" t="s">
        <v>0</v>
      </c>
    </row>
    <row r="20" spans="1:17" s="29" customFormat="1" ht="9" customHeight="1">
      <c r="A20" s="71"/>
      <c r="B20" s="39"/>
      <c r="C20" s="39"/>
      <c r="D20" s="59"/>
      <c r="E20" s="59"/>
      <c r="F20" s="59"/>
      <c r="G20" s="59"/>
      <c r="H20" s="59"/>
      <c r="I20" s="59"/>
      <c r="J20" s="59"/>
      <c r="K20" s="59"/>
      <c r="L20" s="35"/>
      <c r="M20" s="27" t="s">
        <v>0</v>
      </c>
      <c r="N20" s="60"/>
      <c r="O20" s="60"/>
      <c r="P20" s="61"/>
      <c r="Q20" s="61"/>
    </row>
    <row r="21" spans="1:17" s="29" customFormat="1" ht="15.75">
      <c r="A21" s="72" t="s">
        <v>22</v>
      </c>
      <c r="B21" s="50">
        <f aca="true" t="shared" si="7" ref="B21:L21">B18-B19</f>
        <v>9.399999999999999</v>
      </c>
      <c r="C21" s="50">
        <f t="shared" si="7"/>
        <v>8.899999999999999</v>
      </c>
      <c r="D21" s="51">
        <f t="shared" si="7"/>
        <v>0</v>
      </c>
      <c r="E21" s="52">
        <f t="shared" si="7"/>
        <v>9.920000000000002</v>
      </c>
      <c r="F21" s="62">
        <f t="shared" si="7"/>
        <v>1.9</v>
      </c>
      <c r="G21" s="52">
        <f t="shared" si="7"/>
        <v>0.6199999999999992</v>
      </c>
      <c r="H21" s="52">
        <f t="shared" si="7"/>
        <v>74.40000000000003</v>
      </c>
      <c r="I21" s="52">
        <f t="shared" si="7"/>
        <v>23.867000000000004</v>
      </c>
      <c r="J21" s="52">
        <f t="shared" si="7"/>
        <v>24.449999999999996</v>
      </c>
      <c r="K21" s="62">
        <f t="shared" si="7"/>
        <v>2.1107250382749303</v>
      </c>
      <c r="L21" s="54">
        <f t="shared" si="7"/>
        <v>0.08389851966363127</v>
      </c>
      <c r="M21" s="48">
        <f>(H18-I21)/(H18-H21)</f>
        <v>1.297997936016512</v>
      </c>
      <c r="N21" s="55" t="s">
        <v>0</v>
      </c>
      <c r="O21" s="55" t="s">
        <v>0</v>
      </c>
      <c r="P21" s="55" t="s">
        <v>0</v>
      </c>
      <c r="Q21" s="55" t="s">
        <v>0</v>
      </c>
    </row>
    <row r="22" spans="1:17" s="29" customFormat="1" ht="15.75">
      <c r="A22" s="73" t="s">
        <v>23</v>
      </c>
      <c r="B22" s="54">
        <f aca="true" t="shared" si="8" ref="B22:L22">B21/B19</f>
        <v>0.895238095238095</v>
      </c>
      <c r="C22" s="54">
        <f t="shared" si="8"/>
        <v>0.809090909090909</v>
      </c>
      <c r="D22" s="48">
        <f t="shared" si="8"/>
        <v>0</v>
      </c>
      <c r="E22" s="48">
        <f t="shared" si="8"/>
        <v>0.4387439186200797</v>
      </c>
      <c r="F22" s="48">
        <f t="shared" si="8"/>
        <v>0.5277777777777778</v>
      </c>
      <c r="G22" s="48">
        <f t="shared" si="8"/>
        <v>0.047220106626047156</v>
      </c>
      <c r="H22" s="48">
        <f t="shared" si="8"/>
        <v>0.43874391862007983</v>
      </c>
      <c r="I22" s="48">
        <f t="shared" si="8"/>
        <v>0.4936502026971127</v>
      </c>
      <c r="J22" s="48">
        <f t="shared" si="8"/>
        <v>0.5056876938986555</v>
      </c>
      <c r="K22" s="63">
        <f t="shared" si="8"/>
        <v>1.1458005406770329</v>
      </c>
      <c r="L22" s="48">
        <f t="shared" si="8"/>
        <v>0.750845203264007</v>
      </c>
      <c r="M22" s="48">
        <f>(H19-I22)/(H19-H22)</f>
        <v>0.9996753724757238</v>
      </c>
      <c r="N22" s="64" t="s">
        <v>0</v>
      </c>
      <c r="O22" s="64" t="s">
        <v>0</v>
      </c>
      <c r="P22" s="64" t="s">
        <v>0</v>
      </c>
      <c r="Q22" s="64" t="s">
        <v>0</v>
      </c>
    </row>
    <row r="23" s="29" customFormat="1" ht="12.75"/>
    <row r="24" spans="1:3" s="29" customFormat="1" ht="12.75">
      <c r="A24" s="88" t="s">
        <v>28</v>
      </c>
      <c r="B24" s="91">
        <v>9</v>
      </c>
      <c r="C24" s="86" t="s">
        <v>33</v>
      </c>
    </row>
    <row r="25" spans="1:3" s="29" customFormat="1" ht="12.75">
      <c r="A25" s="88" t="s">
        <v>29</v>
      </c>
      <c r="B25" s="94">
        <v>286.52</v>
      </c>
      <c r="C25" s="86" t="s">
        <v>33</v>
      </c>
    </row>
    <row r="26" spans="1:3" s="29" customFormat="1" ht="12.75">
      <c r="A26" s="88" t="s">
        <v>30</v>
      </c>
      <c r="B26" s="92">
        <v>331.91</v>
      </c>
      <c r="C26" s="86" t="s">
        <v>33</v>
      </c>
    </row>
    <row r="27" spans="1:3" ht="12.75">
      <c r="A27" s="88" t="s">
        <v>34</v>
      </c>
      <c r="B27" s="95">
        <v>4</v>
      </c>
      <c r="C27" s="87" t="s">
        <v>38</v>
      </c>
    </row>
    <row r="28" spans="1:3" ht="12.75">
      <c r="A28" s="88" t="s">
        <v>31</v>
      </c>
      <c r="B28" s="93">
        <v>0.144</v>
      </c>
      <c r="C28" s="87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cp:lastPrinted>2002-08-24T17:16:38Z</cp:lastPrinted>
  <dcterms:created xsi:type="dcterms:W3CDTF">2000-12-09T19:42:21Z</dcterms:created>
  <dcterms:modified xsi:type="dcterms:W3CDTF">2004-02-25T22:20:10Z</dcterms:modified>
  <cp:category/>
  <cp:version/>
  <cp:contentType/>
  <cp:contentStatus/>
</cp:coreProperties>
</file>