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CBH" sheetId="1" r:id="rId1"/>
  </sheets>
  <definedNames/>
  <calcPr fullCalcOnLoad="1"/>
</workbook>
</file>

<file path=xl/sharedStrings.xml><?xml version="1.0" encoding="utf-8"?>
<sst xmlns="http://schemas.openxmlformats.org/spreadsheetml/2006/main" count="92" uniqueCount="37">
  <si>
    <t xml:space="preserve"> </t>
  </si>
  <si>
    <t>Investor</t>
  </si>
  <si>
    <t>Future Sales Growth</t>
  </si>
  <si>
    <t>Future EPS Growth</t>
  </si>
  <si>
    <t>5-Yr High P/E</t>
  </si>
  <si>
    <t>Est. High EPS</t>
  </si>
  <si>
    <t>5-Yr Low P/E</t>
  </si>
  <si>
    <t>Est. Low EPS</t>
  </si>
  <si>
    <t>Future High Price</t>
  </si>
  <si>
    <t>Future Low Price</t>
  </si>
  <si>
    <t>Estimate Low Price</t>
  </si>
  <si>
    <t>U/D</t>
  </si>
  <si>
    <t>Total Return</t>
  </si>
  <si>
    <t>(H - L)</t>
  </si>
  <si>
    <t>(H - L)/4</t>
  </si>
  <si>
    <t>Buy - Hold</t>
  </si>
  <si>
    <t>Hold - Sell</t>
  </si>
  <si>
    <t>Std Dev.</t>
  </si>
  <si>
    <t>Stat. High</t>
  </si>
  <si>
    <t>Stat. Low</t>
  </si>
  <si>
    <t>Maximum</t>
  </si>
  <si>
    <t>Minimum</t>
  </si>
  <si>
    <t>Delta</t>
  </si>
  <si>
    <t>% Difference</t>
  </si>
  <si>
    <t>Current Date</t>
  </si>
  <si>
    <t>Current Price =</t>
  </si>
  <si>
    <t>Average</t>
  </si>
  <si>
    <t>Risk Index</t>
  </si>
  <si>
    <t>MSN Valuation</t>
  </si>
  <si>
    <t>Quicken Valuation</t>
  </si>
  <si>
    <t>Value Pro</t>
  </si>
  <si>
    <t>Dividend Discount</t>
  </si>
  <si>
    <t>Take $tock</t>
  </si>
  <si>
    <t>DeMarche</t>
  </si>
  <si>
    <t>NAIC Take $tock</t>
  </si>
  <si>
    <t>CBH</t>
  </si>
  <si>
    <t>Commerce Banc.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</si>
</sst>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  <numFmt numFmtId="169" formatCode="0.0%"/>
    <numFmt numFmtId="170" formatCode="_(&quot;$&quot;* #,##0.0_);_(&quot;$&quot;* \(#,##0.0\);_(&quot;$&quot;* &quot;-&quot;??_);_(@_)"/>
    <numFmt numFmtId="171" formatCode="0.00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2"/>
      <color indexed="18"/>
      <name val="Baskerville Old Face"/>
      <family val="1"/>
    </font>
    <font>
      <b/>
      <sz val="11"/>
      <name val="Bookman Old Style"/>
      <family val="1"/>
    </font>
    <font>
      <b/>
      <sz val="12"/>
      <name val="Arial"/>
      <family val="2"/>
    </font>
    <font>
      <sz val="22"/>
      <color indexed="13"/>
      <name val="Baskerville Old Face"/>
      <family val="1"/>
    </font>
    <font>
      <sz val="10"/>
      <color indexed="18"/>
      <name val="Baskerville Old Face"/>
      <family val="1"/>
    </font>
    <font>
      <b/>
      <sz val="10"/>
      <color indexed="8"/>
      <name val="Bookman Old Style"/>
      <family val="1"/>
    </font>
    <font>
      <b/>
      <sz val="10"/>
      <name val="Bookman Old Styl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"/>
      <family val="2"/>
    </font>
    <font>
      <b/>
      <sz val="18"/>
      <color indexed="13"/>
      <name val="Baskerville Old Face"/>
      <family val="1"/>
    </font>
    <font>
      <b/>
      <sz val="14"/>
      <color indexed="13"/>
      <name val="Baskerville Old Face"/>
      <family val="1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ck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" xfId="0" applyBorder="1" applyAlignment="1">
      <alignment/>
    </xf>
    <xf numFmtId="0" fontId="6" fillId="2" borderId="1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8" fontId="9" fillId="3" borderId="0" xfId="0" applyNumberFormat="1" applyFont="1" applyFill="1" applyBorder="1" applyAlignment="1">
      <alignment/>
    </xf>
    <xf numFmtId="2" fontId="9" fillId="3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2" fontId="11" fillId="4" borderId="9" xfId="21" applyNumberFormat="1" applyFont="1" applyFill="1" applyBorder="1" applyAlignment="1">
      <alignment horizontal="center" wrapText="1"/>
    </xf>
    <xf numFmtId="2" fontId="11" fillId="4" borderId="9" xfId="0" applyNumberFormat="1" applyFont="1" applyFill="1" applyBorder="1" applyAlignment="1">
      <alignment horizontal="center" wrapText="1"/>
    </xf>
    <xf numFmtId="44" fontId="11" fillId="4" borderId="9" xfId="17" applyFont="1" applyFill="1" applyBorder="1" applyAlignment="1">
      <alignment wrapText="1"/>
    </xf>
    <xf numFmtId="44" fontId="11" fillId="4" borderId="9" xfId="17" applyFont="1" applyFill="1" applyBorder="1" applyAlignment="1">
      <alignment horizontal="left" wrapText="1"/>
    </xf>
    <xf numFmtId="44" fontId="11" fillId="0" borderId="9" xfId="17" applyFont="1" applyBorder="1" applyAlignment="1">
      <alignment horizontal="center" wrapText="1"/>
    </xf>
    <xf numFmtId="44" fontId="11" fillId="4" borderId="9" xfId="17" applyFont="1" applyFill="1" applyBorder="1" applyAlignment="1">
      <alignment horizontal="center"/>
    </xf>
    <xf numFmtId="167" fontId="11" fillId="0" borderId="9" xfId="0" applyNumberFormat="1" applyFont="1" applyBorder="1" applyAlignment="1">
      <alignment horizontal="center"/>
    </xf>
    <xf numFmtId="169" fontId="11" fillId="0" borderId="10" xfId="0" applyNumberFormat="1" applyFont="1" applyFill="1" applyBorder="1" applyAlignment="1">
      <alignment horizontal="center"/>
    </xf>
    <xf numFmtId="169" fontId="11" fillId="0" borderId="9" xfId="0" applyNumberFormat="1" applyFont="1" applyFill="1" applyBorder="1" applyAlignment="1">
      <alignment horizontal="center"/>
    </xf>
    <xf numFmtId="44" fontId="0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44" fontId="11" fillId="4" borderId="9" xfId="17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/>
    </xf>
    <xf numFmtId="0" fontId="11" fillId="0" borderId="9" xfId="0" applyFont="1" applyBorder="1" applyAlignment="1">
      <alignment/>
    </xf>
    <xf numFmtId="168" fontId="11" fillId="0" borderId="9" xfId="0" applyNumberFormat="1" applyFont="1" applyBorder="1" applyAlignment="1">
      <alignment horizontal="center"/>
    </xf>
    <xf numFmtId="167" fontId="11" fillId="0" borderId="9" xfId="0" applyNumberFormat="1" applyFont="1" applyBorder="1" applyAlignment="1">
      <alignment/>
    </xf>
    <xf numFmtId="169" fontId="11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/>
    </xf>
    <xf numFmtId="2" fontId="11" fillId="5" borderId="9" xfId="21" applyNumberFormat="1" applyFont="1" applyFill="1" applyBorder="1" applyAlignment="1">
      <alignment horizontal="center"/>
    </xf>
    <xf numFmtId="44" fontId="11" fillId="5" borderId="9" xfId="17" applyFont="1" applyFill="1" applyBorder="1" applyAlignment="1">
      <alignment horizontal="center"/>
    </xf>
    <xf numFmtId="2" fontId="11" fillId="0" borderId="9" xfId="21" applyNumberFormat="1" applyFont="1" applyBorder="1" applyAlignment="1">
      <alignment horizontal="center"/>
    </xf>
    <xf numFmtId="44" fontId="11" fillId="0" borderId="9" xfId="17" applyFont="1" applyBorder="1" applyAlignment="1">
      <alignment horizontal="center"/>
    </xf>
    <xf numFmtId="169" fontId="11" fillId="5" borderId="9" xfId="21" applyNumberFormat="1" applyFont="1" applyFill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6" borderId="11" xfId="21" applyNumberFormat="1" applyFont="1" applyFill="1" applyBorder="1" applyAlignment="1">
      <alignment horizontal="center"/>
    </xf>
    <xf numFmtId="44" fontId="11" fillId="6" borderId="11" xfId="17" applyFont="1" applyFill="1" applyBorder="1" applyAlignment="1">
      <alignment horizontal="center"/>
    </xf>
    <xf numFmtId="44" fontId="11" fillId="7" borderId="11" xfId="17" applyFont="1" applyFill="1" applyBorder="1" applyAlignment="1">
      <alignment horizontal="center"/>
    </xf>
    <xf numFmtId="169" fontId="11" fillId="6" borderId="11" xfId="21" applyNumberFormat="1" applyFont="1" applyFill="1" applyBorder="1" applyAlignment="1">
      <alignment horizontal="center"/>
    </xf>
    <xf numFmtId="169" fontId="11" fillId="6" borderId="9" xfId="0" applyNumberFormat="1" applyFont="1" applyFill="1" applyBorder="1" applyAlignment="1">
      <alignment horizontal="center"/>
    </xf>
    <xf numFmtId="44" fontId="11" fillId="3" borderId="11" xfId="17" applyFont="1" applyFill="1" applyBorder="1" applyAlignment="1">
      <alignment horizontal="center"/>
    </xf>
    <xf numFmtId="2" fontId="11" fillId="6" borderId="9" xfId="21" applyNumberFormat="1" applyFont="1" applyFill="1" applyBorder="1" applyAlignment="1">
      <alignment horizontal="center"/>
    </xf>
    <xf numFmtId="2" fontId="11" fillId="6" borderId="9" xfId="0" applyNumberFormat="1" applyFont="1" applyFill="1" applyBorder="1" applyAlignment="1">
      <alignment horizontal="center"/>
    </xf>
    <xf numFmtId="44" fontId="11" fillId="6" borderId="9" xfId="17" applyFont="1" applyFill="1" applyBorder="1" applyAlignment="1">
      <alignment horizontal="center"/>
    </xf>
    <xf numFmtId="44" fontId="11" fillId="8" borderId="9" xfId="17" applyFont="1" applyFill="1" applyBorder="1" applyAlignment="1">
      <alignment horizontal="center"/>
    </xf>
    <xf numFmtId="169" fontId="11" fillId="6" borderId="9" xfId="21" applyNumberFormat="1" applyFont="1" applyFill="1" applyBorder="1" applyAlignment="1">
      <alignment horizontal="center"/>
    </xf>
    <xf numFmtId="44" fontId="11" fillId="3" borderId="9" xfId="17" applyFont="1" applyFill="1" applyBorder="1" applyAlignment="1">
      <alignment horizontal="center"/>
    </xf>
    <xf numFmtId="0" fontId="11" fillId="3" borderId="0" xfId="0" applyFont="1" applyFill="1" applyAlignment="1">
      <alignment/>
    </xf>
    <xf numFmtId="2" fontId="11" fillId="5" borderId="12" xfId="21" applyNumberFormat="1" applyFont="1" applyFill="1" applyBorder="1" applyAlignment="1">
      <alignment horizontal="center"/>
    </xf>
    <xf numFmtId="169" fontId="11" fillId="5" borderId="11" xfId="21" applyNumberFormat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44" fontId="11" fillId="3" borderId="9" xfId="0" applyNumberFormat="1" applyFont="1" applyFill="1" applyBorder="1" applyAlignment="1">
      <alignment horizontal="center"/>
    </xf>
    <xf numFmtId="39" fontId="11" fillId="6" borderId="9" xfId="17" applyNumberFormat="1" applyFont="1" applyFill="1" applyBorder="1" applyAlignment="1">
      <alignment horizontal="center"/>
    </xf>
    <xf numFmtId="9" fontId="11" fillId="6" borderId="9" xfId="0" applyNumberFormat="1" applyFont="1" applyFill="1" applyBorder="1" applyAlignment="1">
      <alignment horizontal="center"/>
    </xf>
    <xf numFmtId="169" fontId="11" fillId="3" borderId="9" xfId="0" applyNumberFormat="1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 wrapText="1"/>
    </xf>
    <xf numFmtId="0" fontId="13" fillId="10" borderId="14" xfId="0" applyFont="1" applyFill="1" applyBorder="1" applyAlignment="1">
      <alignment horizontal="center"/>
    </xf>
    <xf numFmtId="9" fontId="12" fillId="11" borderId="15" xfId="0" applyNumberFormat="1" applyFont="1" applyFill="1" applyBorder="1" applyAlignment="1">
      <alignment horizontal="center"/>
    </xf>
    <xf numFmtId="0" fontId="12" fillId="11" borderId="14" xfId="0" applyFont="1" applyFill="1" applyBorder="1" applyAlignment="1">
      <alignment horizontal="center"/>
    </xf>
    <xf numFmtId="0" fontId="12" fillId="12" borderId="15" xfId="0" applyFont="1" applyFill="1" applyBorder="1" applyAlignment="1">
      <alignment horizontal="center"/>
    </xf>
    <xf numFmtId="0" fontId="12" fillId="12" borderId="14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4" fillId="13" borderId="14" xfId="0" applyFont="1" applyFill="1" applyBorder="1" applyAlignment="1">
      <alignment horizontal="center"/>
    </xf>
    <xf numFmtId="9" fontId="14" fillId="13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12" fillId="9" borderId="9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3" xfId="0" applyFont="1" applyBorder="1" applyAlignment="1">
      <alignment/>
    </xf>
    <xf numFmtId="0" fontId="15" fillId="0" borderId="14" xfId="0" applyFont="1" applyBorder="1" applyAlignment="1">
      <alignment horizontal="center" wrapText="1"/>
    </xf>
    <xf numFmtId="44" fontId="11" fillId="0" borderId="0" xfId="17" applyFont="1" applyAlignment="1">
      <alignment/>
    </xf>
    <xf numFmtId="2" fontId="11" fillId="5" borderId="10" xfId="21" applyNumberFormat="1" applyFont="1" applyFill="1" applyBorder="1" applyAlignment="1">
      <alignment horizontal="center"/>
    </xf>
    <xf numFmtId="44" fontId="11" fillId="5" borderId="10" xfId="17" applyFont="1" applyFill="1" applyBorder="1" applyAlignment="1">
      <alignment horizontal="center"/>
    </xf>
    <xf numFmtId="169" fontId="11" fillId="5" borderId="10" xfId="21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1" fillId="5" borderId="10" xfId="0" applyFont="1" applyFill="1" applyBorder="1" applyAlignment="1">
      <alignment horizontal="center"/>
    </xf>
    <xf numFmtId="167" fontId="11" fillId="5" borderId="10" xfId="21" applyNumberFormat="1" applyFont="1" applyFill="1" applyBorder="1" applyAlignment="1">
      <alignment horizontal="center"/>
    </xf>
    <xf numFmtId="167" fontId="11" fillId="5" borderId="9" xfId="21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8" fontId="0" fillId="7" borderId="10" xfId="0" applyNumberFormat="1" applyFont="1" applyFill="1" applyBorder="1" applyAlignment="1">
      <alignment/>
    </xf>
    <xf numFmtId="10" fontId="0" fillId="7" borderId="10" xfId="0" applyNumberFormat="1" applyFill="1" applyBorder="1" applyAlignment="1">
      <alignment/>
    </xf>
    <xf numFmtId="8" fontId="0" fillId="4" borderId="10" xfId="0" applyNumberFormat="1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9" fillId="4" borderId="18" xfId="0" applyFont="1" applyFill="1" applyBorder="1" applyAlignment="1">
      <alignment/>
    </xf>
    <xf numFmtId="8" fontId="9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14" fontId="8" fillId="3" borderId="8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4" borderId="22" xfId="0" applyFont="1" applyFill="1" applyBorder="1" applyAlignment="1">
      <alignment horizontal="center"/>
    </xf>
    <xf numFmtId="14" fontId="9" fillId="4" borderId="2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" sqref="H2"/>
    </sheetView>
  </sheetViews>
  <sheetFormatPr defaultColWidth="9.140625" defaultRowHeight="12.75"/>
  <cols>
    <col min="1" max="1" width="25.28125" style="0" customWidth="1"/>
    <col min="2" max="2" width="10.140625" style="0" customWidth="1"/>
    <col min="3" max="3" width="9.8515625" style="0" customWidth="1"/>
    <col min="5" max="5" width="14.00390625" style="0" customWidth="1"/>
    <col min="7" max="7" width="13.7109375" style="0" customWidth="1"/>
    <col min="8" max="8" width="10.421875" style="0" customWidth="1"/>
    <col min="9" max="10" width="10.140625" style="0" customWidth="1"/>
    <col min="11" max="12" width="9.7109375" style="0" customWidth="1"/>
    <col min="13" max="13" width="10.28125" style="0" customWidth="1"/>
  </cols>
  <sheetData>
    <row r="1" spans="1:11" ht="29.25" thickBot="1" thickTop="1">
      <c r="A1" s="78" t="s">
        <v>36</v>
      </c>
      <c r="B1" s="6"/>
      <c r="C1" s="79" t="s">
        <v>35</v>
      </c>
      <c r="D1" s="1" t="s">
        <v>0</v>
      </c>
      <c r="E1" s="2"/>
      <c r="F1" s="3"/>
      <c r="G1" s="3"/>
      <c r="H1" s="3"/>
      <c r="I1" s="5"/>
      <c r="J1" s="4"/>
      <c r="K1" s="10"/>
    </row>
    <row r="2" spans="1:13" s="10" customFormat="1" ht="14.25" thickBot="1" thickTop="1">
      <c r="A2" s="7"/>
      <c r="B2" s="8"/>
      <c r="C2" s="9"/>
      <c r="D2" s="98" t="s">
        <v>0</v>
      </c>
      <c r="E2" s="101" t="s">
        <v>24</v>
      </c>
      <c r="F2" s="100"/>
      <c r="G2" s="96" t="s">
        <v>25</v>
      </c>
      <c r="H2" s="97">
        <v>60.67</v>
      </c>
      <c r="J2" s="11"/>
      <c r="K2" s="11"/>
      <c r="L2" s="11"/>
      <c r="M2" s="11"/>
    </row>
    <row r="3" spans="1:17" s="10" customFormat="1" ht="14.25" thickBot="1" thickTop="1">
      <c r="A3" s="7"/>
      <c r="B3" s="12"/>
      <c r="C3" s="13"/>
      <c r="D3" s="99" t="s">
        <v>0</v>
      </c>
      <c r="E3" s="102">
        <v>38044</v>
      </c>
      <c r="F3" s="14"/>
      <c r="G3" s="14"/>
      <c r="H3" s="15"/>
      <c r="I3" s="11"/>
      <c r="J3" s="16" t="s">
        <v>0</v>
      </c>
      <c r="K3" s="17"/>
      <c r="L3" s="17"/>
      <c r="M3" s="11"/>
      <c r="N3" s="11"/>
      <c r="O3" s="11"/>
      <c r="P3" s="11"/>
      <c r="Q3" s="11"/>
    </row>
    <row r="4" spans="1:17" s="18" customFormat="1" ht="48" thickTop="1">
      <c r="A4" s="65" t="s">
        <v>1</v>
      </c>
      <c r="B4" s="75" t="s">
        <v>2</v>
      </c>
      <c r="C4" s="75" t="s">
        <v>3</v>
      </c>
      <c r="D4" s="75" t="s">
        <v>4</v>
      </c>
      <c r="E4" s="76" t="s">
        <v>5</v>
      </c>
      <c r="F4" s="76" t="s">
        <v>6</v>
      </c>
      <c r="G4" s="76" t="s">
        <v>7</v>
      </c>
      <c r="H4" s="76" t="s">
        <v>8</v>
      </c>
      <c r="I4" s="76" t="s">
        <v>9</v>
      </c>
      <c r="J4" s="76" t="s">
        <v>10</v>
      </c>
      <c r="K4" s="76" t="s">
        <v>11</v>
      </c>
      <c r="L4" s="76" t="s">
        <v>12</v>
      </c>
      <c r="M4" s="76" t="s">
        <v>27</v>
      </c>
      <c r="N4" s="76" t="s">
        <v>13</v>
      </c>
      <c r="O4" s="77" t="s">
        <v>14</v>
      </c>
      <c r="P4" s="76" t="s">
        <v>15</v>
      </c>
      <c r="Q4" s="76" t="s">
        <v>16</v>
      </c>
    </row>
    <row r="5" spans="1:17" s="29" customFormat="1" ht="15">
      <c r="A5" s="81" t="s">
        <v>32</v>
      </c>
      <c r="B5" s="19">
        <v>20</v>
      </c>
      <c r="C5" s="19">
        <v>18.2</v>
      </c>
      <c r="D5" s="20">
        <v>18.6</v>
      </c>
      <c r="E5" s="21">
        <v>6.03</v>
      </c>
      <c r="F5" s="20">
        <v>11.2</v>
      </c>
      <c r="G5" s="22">
        <v>2.61</v>
      </c>
      <c r="H5" s="23">
        <f aca="true" t="shared" si="0" ref="H5:H15">D5*E5</f>
        <v>112.15800000000002</v>
      </c>
      <c r="I5" s="23">
        <f aca="true" t="shared" si="1" ref="I5:I15">F5*G5</f>
        <v>29.231999999999996</v>
      </c>
      <c r="J5" s="24">
        <v>32.51</v>
      </c>
      <c r="K5" s="25">
        <f aca="true" t="shared" si="2" ref="K5:K15">(H5-$H$2)/($H$2-J5)</f>
        <v>1.828409090909091</v>
      </c>
      <c r="L5" s="26">
        <f aca="true" t="shared" si="3" ref="L5:L15">((H5/$H$2)^(1/5))-1</f>
        <v>0.1307621222986146</v>
      </c>
      <c r="M5" s="27">
        <f aca="true" t="shared" si="4" ref="M5:M15">($H$2-J5)/(H5-J5)</f>
        <v>0.35355564483728397</v>
      </c>
      <c r="N5" s="28">
        <f aca="true" t="shared" si="5" ref="N5:N15">H5-J5</f>
        <v>79.64800000000002</v>
      </c>
      <c r="O5" s="28">
        <f aca="true" t="shared" si="6" ref="O5:O15">N5/4</f>
        <v>19.912000000000006</v>
      </c>
      <c r="P5" s="28">
        <f aca="true" t="shared" si="7" ref="P5:P15">J5+O5</f>
        <v>52.422000000000004</v>
      </c>
      <c r="Q5" s="28">
        <f aca="true" t="shared" si="8" ref="Q5:Q15">P5+O5+O5</f>
        <v>92.24600000000001</v>
      </c>
    </row>
    <row r="6" spans="1:17" s="29" customFormat="1" ht="15">
      <c r="A6" s="81" t="s">
        <v>34</v>
      </c>
      <c r="B6" s="19">
        <v>20</v>
      </c>
      <c r="C6" s="19">
        <v>16</v>
      </c>
      <c r="D6" s="20">
        <v>16.3</v>
      </c>
      <c r="E6" s="21">
        <v>5.48</v>
      </c>
      <c r="F6" s="20">
        <v>9.5</v>
      </c>
      <c r="G6" s="22">
        <v>2.61</v>
      </c>
      <c r="H6" s="23">
        <f t="shared" si="0"/>
        <v>89.32400000000001</v>
      </c>
      <c r="I6" s="23">
        <f t="shared" si="1"/>
        <v>24.794999999999998</v>
      </c>
      <c r="J6" s="24">
        <v>24.8</v>
      </c>
      <c r="K6" s="25">
        <f t="shared" si="2"/>
        <v>0.7988291051017565</v>
      </c>
      <c r="L6" s="26">
        <f t="shared" si="3"/>
        <v>0.08043547057597733</v>
      </c>
      <c r="M6" s="27">
        <f t="shared" si="4"/>
        <v>0.5559171781042712</v>
      </c>
      <c r="N6" s="28">
        <f t="shared" si="5"/>
        <v>64.52400000000002</v>
      </c>
      <c r="O6" s="28">
        <f t="shared" si="6"/>
        <v>16.131000000000004</v>
      </c>
      <c r="P6" s="28">
        <f t="shared" si="7"/>
        <v>40.931000000000004</v>
      </c>
      <c r="Q6" s="28">
        <f t="shared" si="8"/>
        <v>73.19300000000001</v>
      </c>
    </row>
    <row r="7" spans="1:17" s="29" customFormat="1" ht="15">
      <c r="A7" s="81">
        <v>1</v>
      </c>
      <c r="B7" s="19">
        <v>17</v>
      </c>
      <c r="C7" s="19">
        <v>12.8</v>
      </c>
      <c r="D7" s="20">
        <v>24.4</v>
      </c>
      <c r="E7" s="21">
        <v>4.77</v>
      </c>
      <c r="F7" s="20">
        <v>15.6</v>
      </c>
      <c r="G7" s="22">
        <v>2.61</v>
      </c>
      <c r="H7" s="23">
        <f t="shared" si="0"/>
        <v>116.38799999999998</v>
      </c>
      <c r="I7" s="23">
        <f t="shared" si="1"/>
        <v>40.715999999999994</v>
      </c>
      <c r="J7" s="24">
        <v>36</v>
      </c>
      <c r="K7" s="25">
        <f t="shared" si="2"/>
        <v>2.2585326307255764</v>
      </c>
      <c r="L7" s="26">
        <f t="shared" si="3"/>
        <v>0.13916554812081228</v>
      </c>
      <c r="M7" s="27">
        <f t="shared" si="4"/>
        <v>0.30688659999004836</v>
      </c>
      <c r="N7" s="28">
        <f t="shared" si="5"/>
        <v>80.38799999999998</v>
      </c>
      <c r="O7" s="28">
        <f t="shared" si="6"/>
        <v>20.096999999999994</v>
      </c>
      <c r="P7" s="28">
        <f t="shared" si="7"/>
        <v>56.096999999999994</v>
      </c>
      <c r="Q7" s="28">
        <f t="shared" si="8"/>
        <v>96.29099999999998</v>
      </c>
    </row>
    <row r="8" spans="1:17" s="29" customFormat="1" ht="15">
      <c r="A8" s="81">
        <v>2</v>
      </c>
      <c r="B8" s="19">
        <v>20</v>
      </c>
      <c r="C8" s="19">
        <v>16.1</v>
      </c>
      <c r="D8" s="20">
        <v>22</v>
      </c>
      <c r="E8" s="21">
        <v>5.5</v>
      </c>
      <c r="F8" s="20">
        <v>16</v>
      </c>
      <c r="G8" s="22">
        <v>2.61</v>
      </c>
      <c r="H8" s="23">
        <f t="shared" si="0"/>
        <v>121</v>
      </c>
      <c r="I8" s="23">
        <f t="shared" si="1"/>
        <v>41.76</v>
      </c>
      <c r="J8" s="24">
        <v>41</v>
      </c>
      <c r="K8" s="25">
        <f t="shared" si="2"/>
        <v>3.0671072699542448</v>
      </c>
      <c r="L8" s="26">
        <f t="shared" si="3"/>
        <v>0.1480538916350429</v>
      </c>
      <c r="M8" s="27">
        <f t="shared" si="4"/>
        <v>0.245875</v>
      </c>
      <c r="N8" s="28">
        <f t="shared" si="5"/>
        <v>80</v>
      </c>
      <c r="O8" s="28">
        <f t="shared" si="6"/>
        <v>20</v>
      </c>
      <c r="P8" s="28">
        <f t="shared" si="7"/>
        <v>61</v>
      </c>
      <c r="Q8" s="28">
        <f t="shared" si="8"/>
        <v>101</v>
      </c>
    </row>
    <row r="9" spans="1:17" s="29" customFormat="1" ht="15">
      <c r="A9" s="81">
        <v>3</v>
      </c>
      <c r="B9" s="19">
        <v>16</v>
      </c>
      <c r="C9" s="19">
        <v>16</v>
      </c>
      <c r="D9" s="20">
        <v>23.3</v>
      </c>
      <c r="E9" s="21">
        <v>5.48</v>
      </c>
      <c r="F9" s="20">
        <v>15.6</v>
      </c>
      <c r="G9" s="22">
        <v>2.61</v>
      </c>
      <c r="H9" s="23">
        <f t="shared" si="0"/>
        <v>127.68400000000001</v>
      </c>
      <c r="I9" s="23">
        <f t="shared" si="1"/>
        <v>40.715999999999994</v>
      </c>
      <c r="J9" s="24">
        <v>36.1</v>
      </c>
      <c r="K9" s="25">
        <f t="shared" si="2"/>
        <v>2.727472527472528</v>
      </c>
      <c r="L9" s="26">
        <f t="shared" si="3"/>
        <v>0.1604662034631381</v>
      </c>
      <c r="M9" s="27">
        <f t="shared" si="4"/>
        <v>0.26827830188679247</v>
      </c>
      <c r="N9" s="28">
        <f t="shared" si="5"/>
        <v>91.584</v>
      </c>
      <c r="O9" s="28">
        <f t="shared" si="6"/>
        <v>22.896</v>
      </c>
      <c r="P9" s="28">
        <f t="shared" si="7"/>
        <v>58.996</v>
      </c>
      <c r="Q9" s="28">
        <f t="shared" si="8"/>
        <v>104.788</v>
      </c>
    </row>
    <row r="10" spans="1:17" s="29" customFormat="1" ht="15">
      <c r="A10" s="81">
        <v>4</v>
      </c>
      <c r="B10" s="19">
        <v>15</v>
      </c>
      <c r="C10" s="19">
        <v>15</v>
      </c>
      <c r="D10" s="20">
        <v>21.1</v>
      </c>
      <c r="E10" s="21">
        <v>5.25</v>
      </c>
      <c r="F10" s="20">
        <v>12.6</v>
      </c>
      <c r="G10" s="22">
        <v>2.61</v>
      </c>
      <c r="H10" s="23">
        <f>D10*E10</f>
        <v>110.775</v>
      </c>
      <c r="I10" s="23">
        <f>F10*G10</f>
        <v>32.885999999999996</v>
      </c>
      <c r="J10" s="24">
        <v>36.1</v>
      </c>
      <c r="K10" s="25">
        <f>(H10-$H$2)/($H$2-J10)</f>
        <v>2.0392755392755393</v>
      </c>
      <c r="L10" s="26">
        <f>((H10/$H$2)^(1/5))-1</f>
        <v>0.1279596205228113</v>
      </c>
      <c r="M10" s="27">
        <f>($H$2-J10)/(H10-J10)</f>
        <v>0.3290257783729494</v>
      </c>
      <c r="N10" s="28">
        <f>H10-J10</f>
        <v>74.67500000000001</v>
      </c>
      <c r="O10" s="28">
        <f t="shared" si="6"/>
        <v>18.668750000000003</v>
      </c>
      <c r="P10" s="28">
        <f>J10+O10</f>
        <v>54.768750000000004</v>
      </c>
      <c r="Q10" s="28">
        <f>P10+O10+O10</f>
        <v>92.10625</v>
      </c>
    </row>
    <row r="11" spans="1:17" s="29" customFormat="1" ht="15">
      <c r="A11" s="81">
        <v>5</v>
      </c>
      <c r="B11" s="19">
        <v>15</v>
      </c>
      <c r="C11" s="19">
        <v>15</v>
      </c>
      <c r="D11" s="20">
        <v>20.4</v>
      </c>
      <c r="E11" s="21">
        <v>4.42</v>
      </c>
      <c r="F11" s="20">
        <v>15.6</v>
      </c>
      <c r="G11" s="22">
        <v>2.04</v>
      </c>
      <c r="H11" s="23">
        <f>D11*E11</f>
        <v>90.16799999999999</v>
      </c>
      <c r="I11" s="23">
        <f>F11*G11</f>
        <v>31.823999999999998</v>
      </c>
      <c r="J11" s="24">
        <v>25.1</v>
      </c>
      <c r="K11" s="25">
        <f>(H11-$H$2)/($H$2-J11)</f>
        <v>0.8292943491706491</v>
      </c>
      <c r="L11" s="26">
        <f>((H11/$H$2)^(1/5))-1</f>
        <v>0.08246954981435373</v>
      </c>
      <c r="M11" s="27">
        <f>($H$2-J11)/(H11-J11)</f>
        <v>0.5466588799409849</v>
      </c>
      <c r="N11" s="28">
        <f>H11-J11</f>
        <v>65.06799999999998</v>
      </c>
      <c r="O11" s="28">
        <f t="shared" si="6"/>
        <v>16.266999999999996</v>
      </c>
      <c r="P11" s="28">
        <f>J11+O11</f>
        <v>41.367</v>
      </c>
      <c r="Q11" s="28">
        <f>P11+O11+O11</f>
        <v>73.90099999999998</v>
      </c>
    </row>
    <row r="12" spans="1:17" s="29" customFormat="1" ht="15">
      <c r="A12" s="81">
        <v>6</v>
      </c>
      <c r="B12" s="19">
        <v>15</v>
      </c>
      <c r="C12" s="19">
        <v>13</v>
      </c>
      <c r="D12" s="20">
        <v>23</v>
      </c>
      <c r="E12" s="21">
        <v>4.81</v>
      </c>
      <c r="F12" s="20">
        <v>15</v>
      </c>
      <c r="G12" s="22">
        <v>2.04</v>
      </c>
      <c r="H12" s="23">
        <f>D12*E12</f>
        <v>110.63</v>
      </c>
      <c r="I12" s="23">
        <f>F12*G12</f>
        <v>30.6</v>
      </c>
      <c r="J12" s="24">
        <v>30.6</v>
      </c>
      <c r="K12" s="25">
        <f>(H12-$H$2)/($H$2-J12)</f>
        <v>1.6614566012637177</v>
      </c>
      <c r="L12" s="26">
        <f>((H12/$H$2)^(1/5))-1</f>
        <v>0.127664175076456</v>
      </c>
      <c r="M12" s="27">
        <f>($H$2-J12)/(H12-J12)</f>
        <v>0.3757340997126078</v>
      </c>
      <c r="N12" s="28">
        <f>H12-J12</f>
        <v>80.03</v>
      </c>
      <c r="O12" s="28">
        <f t="shared" si="6"/>
        <v>20.0075</v>
      </c>
      <c r="P12" s="28">
        <f>J12+O12</f>
        <v>50.6075</v>
      </c>
      <c r="Q12" s="28">
        <f>P12+O12+O12</f>
        <v>90.6225</v>
      </c>
    </row>
    <row r="13" spans="1:17" s="29" customFormat="1" ht="15">
      <c r="A13" s="81">
        <v>7</v>
      </c>
      <c r="B13" s="19">
        <v>17</v>
      </c>
      <c r="C13" s="19">
        <v>15</v>
      </c>
      <c r="D13" s="20">
        <v>23.3</v>
      </c>
      <c r="E13" s="21">
        <v>5.25</v>
      </c>
      <c r="F13" s="20">
        <v>15.1</v>
      </c>
      <c r="G13" s="22">
        <v>2.61</v>
      </c>
      <c r="H13" s="23">
        <f>D13*E13</f>
        <v>122.325</v>
      </c>
      <c r="I13" s="23">
        <f>F13*G13</f>
        <v>39.410999999999994</v>
      </c>
      <c r="J13" s="24">
        <v>36.2</v>
      </c>
      <c r="K13" s="25">
        <f>(H13-$H$2)/($H$2-J13)</f>
        <v>2.5196158561503883</v>
      </c>
      <c r="L13" s="26">
        <f>((H13/$H$2)^(1/5))-1</f>
        <v>0.15055728315383576</v>
      </c>
      <c r="M13" s="27">
        <f>($H$2-J13)/(H13-J13)</f>
        <v>0.284121915820029</v>
      </c>
      <c r="N13" s="28">
        <f>H13-J13</f>
        <v>86.125</v>
      </c>
      <c r="O13" s="28">
        <f t="shared" si="6"/>
        <v>21.53125</v>
      </c>
      <c r="P13" s="28">
        <f>J13+O13</f>
        <v>57.73125</v>
      </c>
      <c r="Q13" s="28">
        <f>P13+O13+O13</f>
        <v>100.79375</v>
      </c>
    </row>
    <row r="14" spans="1:17" s="29" customFormat="1" ht="15">
      <c r="A14" s="81">
        <v>8</v>
      </c>
      <c r="B14" s="19">
        <v>17</v>
      </c>
      <c r="C14" s="19">
        <v>15</v>
      </c>
      <c r="D14" s="20">
        <v>22.4</v>
      </c>
      <c r="E14" s="21">
        <v>5.25</v>
      </c>
      <c r="F14" s="20">
        <v>15.6</v>
      </c>
      <c r="G14" s="22">
        <v>2.61</v>
      </c>
      <c r="H14" s="23">
        <f>D14*E14</f>
        <v>117.6</v>
      </c>
      <c r="I14" s="23">
        <f>F14*G14</f>
        <v>40.715999999999994</v>
      </c>
      <c r="J14" s="24">
        <v>40</v>
      </c>
      <c r="K14" s="25">
        <f>(H14-$H$2)/($H$2-J14)</f>
        <v>2.754233188195452</v>
      </c>
      <c r="L14" s="26">
        <f>((H14/$H$2)^(1/5))-1</f>
        <v>0.14152825443160277</v>
      </c>
      <c r="M14" s="27">
        <f>($H$2-J14)/(H14-J14)</f>
        <v>0.26636597938144335</v>
      </c>
      <c r="N14" s="28">
        <f>H14-J14</f>
        <v>77.6</v>
      </c>
      <c r="O14" s="28">
        <f t="shared" si="6"/>
        <v>19.4</v>
      </c>
      <c r="P14" s="28">
        <f>J14+O14</f>
        <v>59.4</v>
      </c>
      <c r="Q14" s="28">
        <f>P14+O14+O14</f>
        <v>98.19999999999999</v>
      </c>
    </row>
    <row r="15" spans="1:17" s="29" customFormat="1" ht="15">
      <c r="A15" s="81">
        <v>10</v>
      </c>
      <c r="B15" s="19">
        <v>14</v>
      </c>
      <c r="C15" s="19">
        <v>13.9</v>
      </c>
      <c r="D15" s="20">
        <v>23</v>
      </c>
      <c r="E15" s="21">
        <v>5</v>
      </c>
      <c r="F15" s="20">
        <v>15</v>
      </c>
      <c r="G15" s="22">
        <v>2.61</v>
      </c>
      <c r="H15" s="23">
        <f t="shared" si="0"/>
        <v>115</v>
      </c>
      <c r="I15" s="23">
        <f t="shared" si="1"/>
        <v>39.15</v>
      </c>
      <c r="J15" s="24">
        <v>36.1</v>
      </c>
      <c r="K15" s="25">
        <f t="shared" si="2"/>
        <v>2.211233211233211</v>
      </c>
      <c r="L15" s="26">
        <f t="shared" si="3"/>
        <v>0.1364354406456667</v>
      </c>
      <c r="M15" s="27">
        <f t="shared" si="4"/>
        <v>0.31140684410646385</v>
      </c>
      <c r="N15" s="28">
        <f t="shared" si="5"/>
        <v>78.9</v>
      </c>
      <c r="O15" s="28">
        <f t="shared" si="6"/>
        <v>19.725</v>
      </c>
      <c r="P15" s="28">
        <f t="shared" si="7"/>
        <v>55.825</v>
      </c>
      <c r="Q15" s="28">
        <f t="shared" si="8"/>
        <v>95.275</v>
      </c>
    </row>
    <row r="16" spans="1:17" s="29" customFormat="1" ht="15">
      <c r="A16" s="81"/>
      <c r="B16" s="19"/>
      <c r="C16" s="19"/>
      <c r="D16" s="20"/>
      <c r="E16" s="21"/>
      <c r="F16" s="20"/>
      <c r="G16" s="22"/>
      <c r="H16" s="23"/>
      <c r="I16" s="23"/>
      <c r="J16" s="24"/>
      <c r="K16" s="25"/>
      <c r="L16" s="26"/>
      <c r="M16" s="27"/>
      <c r="N16" s="28"/>
      <c r="O16" s="28"/>
      <c r="P16" s="28"/>
      <c r="Q16" s="28"/>
    </row>
    <row r="17" spans="1:17" s="29" customFormat="1" ht="15">
      <c r="A17" s="81"/>
      <c r="B17" s="19"/>
      <c r="C17" s="19"/>
      <c r="D17" s="19"/>
      <c r="E17" s="30"/>
      <c r="F17" s="19"/>
      <c r="G17" s="22"/>
      <c r="H17" s="23"/>
      <c r="I17" s="23"/>
      <c r="J17" s="24"/>
      <c r="K17" s="25"/>
      <c r="L17" s="26"/>
      <c r="M17" s="27"/>
      <c r="N17" s="28"/>
      <c r="O17" s="28"/>
      <c r="P17" s="28"/>
      <c r="Q17" s="28"/>
    </row>
    <row r="18" spans="1:17" s="18" customFormat="1" ht="10.5" customHeight="1">
      <c r="A18" s="74"/>
      <c r="B18" s="31"/>
      <c r="C18" s="31"/>
      <c r="D18" s="32"/>
      <c r="E18" s="32"/>
      <c r="F18" s="32"/>
      <c r="G18" s="32"/>
      <c r="H18" s="33"/>
      <c r="I18" s="33"/>
      <c r="J18" s="33"/>
      <c r="K18" s="34" t="s">
        <v>0</v>
      </c>
      <c r="L18" s="35"/>
      <c r="M18" s="27" t="s">
        <v>0</v>
      </c>
      <c r="N18" s="36"/>
      <c r="O18" s="36"/>
      <c r="P18" s="36"/>
      <c r="Q18" s="36"/>
    </row>
    <row r="19" spans="1:17" s="29" customFormat="1" ht="15.75">
      <c r="A19" s="66" t="s">
        <v>26</v>
      </c>
      <c r="B19" s="37">
        <f aca="true" t="shared" si="9" ref="B19:M19">AVERAGE(B5:B17)</f>
        <v>16.90909090909091</v>
      </c>
      <c r="C19" s="37">
        <f t="shared" si="9"/>
        <v>15.090909090909092</v>
      </c>
      <c r="D19" s="37">
        <f t="shared" si="9"/>
        <v>21.61818181818182</v>
      </c>
      <c r="E19" s="38">
        <f t="shared" si="9"/>
        <v>5.203636363636364</v>
      </c>
      <c r="F19" s="37">
        <f t="shared" si="9"/>
        <v>14.254545454545452</v>
      </c>
      <c r="G19" s="38">
        <f t="shared" si="9"/>
        <v>2.506363636363636</v>
      </c>
      <c r="H19" s="38">
        <f t="shared" si="9"/>
        <v>112.09563636363636</v>
      </c>
      <c r="I19" s="38">
        <f t="shared" si="9"/>
        <v>35.61872727272727</v>
      </c>
      <c r="J19" s="38">
        <f t="shared" si="9"/>
        <v>34.04636363636364</v>
      </c>
      <c r="K19" s="37">
        <f t="shared" si="9"/>
        <v>2.063223579041105</v>
      </c>
      <c r="L19" s="41">
        <f t="shared" si="9"/>
        <v>0.1295906872489374</v>
      </c>
      <c r="M19" s="41">
        <f t="shared" si="9"/>
        <v>0.3494387474684431</v>
      </c>
      <c r="N19" s="39" t="s">
        <v>0</v>
      </c>
      <c r="O19" s="39" t="s">
        <v>0</v>
      </c>
      <c r="P19" s="39" t="s">
        <v>0</v>
      </c>
      <c r="Q19" s="39" t="s">
        <v>0</v>
      </c>
    </row>
    <row r="20" spans="1:17" s="29" customFormat="1" ht="15.75">
      <c r="A20" s="66" t="s">
        <v>17</v>
      </c>
      <c r="B20" s="37">
        <f aca="true" t="shared" si="10" ref="B20:M20">STDEV(B5:B17)</f>
        <v>2.2115399817568524</v>
      </c>
      <c r="C20" s="37">
        <f t="shared" si="10"/>
        <v>1.5300029708824423</v>
      </c>
      <c r="D20" s="37">
        <f t="shared" si="10"/>
        <v>2.3899030029765167</v>
      </c>
      <c r="E20" s="38">
        <f t="shared" si="10"/>
        <v>0.43914172489692077</v>
      </c>
      <c r="F20" s="37">
        <f t="shared" si="10"/>
        <v>2.1630365860815526</v>
      </c>
      <c r="G20" s="38">
        <f t="shared" si="10"/>
        <v>0.23057635296243142</v>
      </c>
      <c r="H20" s="38">
        <f t="shared" si="10"/>
        <v>12.19568409129016</v>
      </c>
      <c r="I20" s="38">
        <f t="shared" si="10"/>
        <v>5.895012741138203</v>
      </c>
      <c r="J20" s="38">
        <f t="shared" si="10"/>
        <v>5.335507984676409</v>
      </c>
      <c r="K20" s="37">
        <f t="shared" si="10"/>
        <v>0.7438583591483359</v>
      </c>
      <c r="L20" s="41">
        <f t="shared" si="10"/>
        <v>0.02580542712055001</v>
      </c>
      <c r="M20" s="41">
        <f t="shared" si="10"/>
        <v>0.10695380246186044</v>
      </c>
      <c r="N20" s="40" t="s">
        <v>0</v>
      </c>
      <c r="O20" s="40" t="s">
        <v>0</v>
      </c>
      <c r="P20" s="40" t="s">
        <v>0</v>
      </c>
      <c r="Q20" s="40" t="s">
        <v>0</v>
      </c>
    </row>
    <row r="21" spans="1:17" s="29" customFormat="1" ht="15.75">
      <c r="A21" s="66" t="s">
        <v>23</v>
      </c>
      <c r="B21" s="41">
        <f>B20/B19</f>
        <v>0.13078999892110416</v>
      </c>
      <c r="C21" s="41">
        <f aca="true" t="shared" si="11" ref="C21:M21">C20/C19</f>
        <v>0.1013857390343787</v>
      </c>
      <c r="D21" s="41">
        <f t="shared" si="11"/>
        <v>0.11055060148335442</v>
      </c>
      <c r="E21" s="41">
        <f t="shared" si="11"/>
        <v>0.08439131680409029</v>
      </c>
      <c r="F21" s="41">
        <f t="shared" si="11"/>
        <v>0.15174363805419058</v>
      </c>
      <c r="G21" s="41">
        <f t="shared" si="11"/>
        <v>0.09199636861032812</v>
      </c>
      <c r="H21" s="41">
        <f t="shared" si="11"/>
        <v>0.10879713507961689</v>
      </c>
      <c r="I21" s="41">
        <f t="shared" si="11"/>
        <v>0.1655031830868344</v>
      </c>
      <c r="J21" s="41">
        <f t="shared" si="11"/>
        <v>0.15671300587818882</v>
      </c>
      <c r="K21" s="41">
        <f t="shared" si="11"/>
        <v>0.36053211426269577</v>
      </c>
      <c r="L21" s="41">
        <f t="shared" si="11"/>
        <v>0.19913025903612225</v>
      </c>
      <c r="M21" s="41">
        <f t="shared" si="11"/>
        <v>0.3060731050483151</v>
      </c>
      <c r="N21" s="40" t="s">
        <v>0</v>
      </c>
      <c r="O21" s="40" t="s">
        <v>0</v>
      </c>
      <c r="P21" s="40" t="s">
        <v>0</v>
      </c>
      <c r="Q21" s="40" t="s">
        <v>0</v>
      </c>
    </row>
    <row r="22" spans="1:17" s="29" customFormat="1" ht="9.75" customHeight="1">
      <c r="A22" s="80"/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27" t="s">
        <v>0</v>
      </c>
      <c r="N22" s="43"/>
      <c r="O22" s="43"/>
      <c r="P22" s="43"/>
      <c r="Q22" s="43"/>
    </row>
    <row r="23" spans="1:17" s="29" customFormat="1" ht="15.75">
      <c r="A23" s="67" t="s">
        <v>18</v>
      </c>
      <c r="B23" s="44">
        <f>B19+B20</f>
        <v>19.120630890847764</v>
      </c>
      <c r="C23" s="44">
        <f aca="true" t="shared" si="12" ref="C23:M23">C19+C20</f>
        <v>16.620912061791532</v>
      </c>
      <c r="D23" s="44">
        <f t="shared" si="12"/>
        <v>24.008084821158338</v>
      </c>
      <c r="E23" s="45">
        <f t="shared" si="12"/>
        <v>5.6427780885332846</v>
      </c>
      <c r="F23" s="44">
        <f t="shared" si="12"/>
        <v>16.417582040627003</v>
      </c>
      <c r="G23" s="45">
        <f t="shared" si="12"/>
        <v>2.7369399893260673</v>
      </c>
      <c r="H23" s="46">
        <f t="shared" si="12"/>
        <v>124.29132045492652</v>
      </c>
      <c r="I23" s="45">
        <f t="shared" si="12"/>
        <v>41.51374001386547</v>
      </c>
      <c r="J23" s="45">
        <f t="shared" si="12"/>
        <v>39.38187162104005</v>
      </c>
      <c r="K23" s="44">
        <f t="shared" si="12"/>
        <v>2.807081938189441</v>
      </c>
      <c r="L23" s="47">
        <f t="shared" si="12"/>
        <v>0.15539611436948741</v>
      </c>
      <c r="M23" s="47">
        <f t="shared" si="12"/>
        <v>0.45639254993030354</v>
      </c>
      <c r="N23" s="49" t="s">
        <v>0</v>
      </c>
      <c r="O23" s="49" t="s">
        <v>0</v>
      </c>
      <c r="P23" s="49" t="s">
        <v>0</v>
      </c>
      <c r="Q23" s="49" t="s">
        <v>0</v>
      </c>
    </row>
    <row r="24" spans="1:17" s="29" customFormat="1" ht="15.75">
      <c r="A24" s="68" t="s">
        <v>19</v>
      </c>
      <c r="B24" s="50">
        <f>B19-B20</f>
        <v>14.697550927334058</v>
      </c>
      <c r="C24" s="50">
        <f aca="true" t="shared" si="13" ref="C24:M24">C19-C20</f>
        <v>13.56090612002665</v>
      </c>
      <c r="D24" s="50">
        <f t="shared" si="13"/>
        <v>19.228278815205304</v>
      </c>
      <c r="E24" s="52">
        <f t="shared" si="13"/>
        <v>4.764494638739444</v>
      </c>
      <c r="F24" s="50">
        <f t="shared" si="13"/>
        <v>12.0915088684639</v>
      </c>
      <c r="G24" s="52">
        <f t="shared" si="13"/>
        <v>2.2757872834012045</v>
      </c>
      <c r="H24" s="52">
        <f t="shared" si="13"/>
        <v>99.8999522723462</v>
      </c>
      <c r="I24" s="53">
        <f t="shared" si="13"/>
        <v>29.723714531589067</v>
      </c>
      <c r="J24" s="52">
        <f t="shared" si="13"/>
        <v>28.71085565168723</v>
      </c>
      <c r="K24" s="50">
        <f t="shared" si="13"/>
        <v>1.3193652198927692</v>
      </c>
      <c r="L24" s="54">
        <f t="shared" si="13"/>
        <v>0.1037852601283874</v>
      </c>
      <c r="M24" s="54">
        <f t="shared" si="13"/>
        <v>0.2424849450065827</v>
      </c>
      <c r="N24" s="55" t="s">
        <v>0</v>
      </c>
      <c r="O24" s="55" t="s">
        <v>0</v>
      </c>
      <c r="P24" s="55" t="s">
        <v>0</v>
      </c>
      <c r="Q24" s="55" t="s">
        <v>0</v>
      </c>
    </row>
    <row r="25" spans="1:17" s="29" customFormat="1" ht="9.75" customHeight="1">
      <c r="A25" s="80"/>
      <c r="B25" s="42"/>
      <c r="C25" s="42"/>
      <c r="D25" s="43"/>
      <c r="E25" s="43"/>
      <c r="F25" s="43"/>
      <c r="G25" s="43"/>
      <c r="H25" s="82"/>
      <c r="I25" s="82"/>
      <c r="J25" s="82"/>
      <c r="K25" s="43"/>
      <c r="L25" s="43"/>
      <c r="M25" s="27" t="s">
        <v>0</v>
      </c>
      <c r="N25" s="56"/>
      <c r="O25" s="56"/>
      <c r="P25" s="56"/>
      <c r="Q25" s="56"/>
    </row>
    <row r="26" spans="1:17" s="29" customFormat="1" ht="15.75">
      <c r="A26" s="69" t="s">
        <v>20</v>
      </c>
      <c r="B26" s="57">
        <f aca="true" t="shared" si="14" ref="B26:M26">MAX(B5:B17)</f>
        <v>20</v>
      </c>
      <c r="C26" s="83">
        <f t="shared" si="14"/>
        <v>18.2</v>
      </c>
      <c r="D26" s="83">
        <f t="shared" si="14"/>
        <v>24.4</v>
      </c>
      <c r="E26" s="84">
        <f t="shared" si="14"/>
        <v>6.03</v>
      </c>
      <c r="F26" s="83">
        <f t="shared" si="14"/>
        <v>16</v>
      </c>
      <c r="G26" s="84">
        <f t="shared" si="14"/>
        <v>2.61</v>
      </c>
      <c r="H26" s="84">
        <f t="shared" si="14"/>
        <v>127.68400000000001</v>
      </c>
      <c r="I26" s="84">
        <f t="shared" si="14"/>
        <v>41.76</v>
      </c>
      <c r="J26" s="84">
        <f t="shared" si="14"/>
        <v>41</v>
      </c>
      <c r="K26" s="89">
        <f t="shared" si="14"/>
        <v>3.0671072699542448</v>
      </c>
      <c r="L26" s="85">
        <f t="shared" si="14"/>
        <v>0.1604662034631381</v>
      </c>
      <c r="M26" s="58">
        <f t="shared" si="14"/>
        <v>0.5559171781042712</v>
      </c>
      <c r="N26" s="49" t="s">
        <v>0</v>
      </c>
      <c r="O26" s="49" t="s">
        <v>0</v>
      </c>
      <c r="P26" s="49" t="s">
        <v>0</v>
      </c>
      <c r="Q26" s="49" t="s">
        <v>0</v>
      </c>
    </row>
    <row r="27" spans="1:17" s="29" customFormat="1" ht="15.75">
      <c r="A27" s="70" t="s">
        <v>21</v>
      </c>
      <c r="B27" s="37">
        <f aca="true" t="shared" si="15" ref="B27:M27">MIN(B5:B17)</f>
        <v>14</v>
      </c>
      <c r="C27" s="37">
        <f t="shared" si="15"/>
        <v>12.8</v>
      </c>
      <c r="D27" s="37">
        <f t="shared" si="15"/>
        <v>16.3</v>
      </c>
      <c r="E27" s="38">
        <f t="shared" si="15"/>
        <v>4.42</v>
      </c>
      <c r="F27" s="37">
        <f t="shared" si="15"/>
        <v>9.5</v>
      </c>
      <c r="G27" s="38">
        <f t="shared" si="15"/>
        <v>2.04</v>
      </c>
      <c r="H27" s="38">
        <f t="shared" si="15"/>
        <v>89.32400000000001</v>
      </c>
      <c r="I27" s="38">
        <f t="shared" si="15"/>
        <v>24.794999999999998</v>
      </c>
      <c r="J27" s="38">
        <f t="shared" si="15"/>
        <v>24.8</v>
      </c>
      <c r="K27" s="90">
        <f t="shared" si="15"/>
        <v>0.7988291051017565</v>
      </c>
      <c r="L27" s="41">
        <f t="shared" si="15"/>
        <v>0.08043547057597733</v>
      </c>
      <c r="M27" s="41">
        <f t="shared" si="15"/>
        <v>0.245875</v>
      </c>
      <c r="N27" s="55" t="s">
        <v>0</v>
      </c>
      <c r="O27" s="55" t="s">
        <v>0</v>
      </c>
      <c r="P27" s="55" t="s">
        <v>0</v>
      </c>
      <c r="Q27" s="55" t="s">
        <v>0</v>
      </c>
    </row>
    <row r="28" spans="1:17" s="29" customFormat="1" ht="9" customHeight="1">
      <c r="A28" s="71"/>
      <c r="B28" s="39"/>
      <c r="C28" s="39"/>
      <c r="D28" s="59"/>
      <c r="E28" s="59"/>
      <c r="F28" s="59"/>
      <c r="G28" s="59"/>
      <c r="H28" s="59"/>
      <c r="I28" s="59"/>
      <c r="J28" s="59"/>
      <c r="K28" s="59"/>
      <c r="L28" s="35"/>
      <c r="M28" s="27" t="s">
        <v>0</v>
      </c>
      <c r="N28" s="60"/>
      <c r="O28" s="60"/>
      <c r="P28" s="61"/>
      <c r="Q28" s="61"/>
    </row>
    <row r="29" spans="1:17" s="29" customFormat="1" ht="15.75">
      <c r="A29" s="72" t="s">
        <v>22</v>
      </c>
      <c r="B29" s="50">
        <f aca="true" t="shared" si="16" ref="B29:L29">B26-B27</f>
        <v>6</v>
      </c>
      <c r="C29" s="50">
        <f t="shared" si="16"/>
        <v>5.399999999999999</v>
      </c>
      <c r="D29" s="51">
        <f t="shared" si="16"/>
        <v>8.099999999999998</v>
      </c>
      <c r="E29" s="52">
        <f t="shared" si="16"/>
        <v>1.6100000000000003</v>
      </c>
      <c r="F29" s="62">
        <f t="shared" si="16"/>
        <v>6.5</v>
      </c>
      <c r="G29" s="52">
        <f t="shared" si="16"/>
        <v>0.5699999999999998</v>
      </c>
      <c r="H29" s="52">
        <f t="shared" si="16"/>
        <v>38.36</v>
      </c>
      <c r="I29" s="52">
        <f t="shared" si="16"/>
        <v>16.965</v>
      </c>
      <c r="J29" s="52">
        <f t="shared" si="16"/>
        <v>16.2</v>
      </c>
      <c r="K29" s="62">
        <f t="shared" si="16"/>
        <v>2.268278164852488</v>
      </c>
      <c r="L29" s="54">
        <f t="shared" si="16"/>
        <v>0.08003073288716078</v>
      </c>
      <c r="M29" s="48">
        <f>(H26-I29)/(H26-H29)</f>
        <v>1.239521293269446</v>
      </c>
      <c r="N29" s="55" t="s">
        <v>0</v>
      </c>
      <c r="O29" s="55" t="s">
        <v>0</v>
      </c>
      <c r="P29" s="55" t="s">
        <v>0</v>
      </c>
      <c r="Q29" s="55" t="s">
        <v>0</v>
      </c>
    </row>
    <row r="30" spans="1:17" s="29" customFormat="1" ht="15.75">
      <c r="A30" s="73" t="s">
        <v>23</v>
      </c>
      <c r="B30" s="54">
        <f aca="true" t="shared" si="17" ref="B30:L30">B29/B27</f>
        <v>0.42857142857142855</v>
      </c>
      <c r="C30" s="54">
        <f t="shared" si="17"/>
        <v>0.4218749999999999</v>
      </c>
      <c r="D30" s="48">
        <f t="shared" si="17"/>
        <v>0.49693251533742316</v>
      </c>
      <c r="E30" s="48">
        <f t="shared" si="17"/>
        <v>0.36425339366515846</v>
      </c>
      <c r="F30" s="48">
        <f t="shared" si="17"/>
        <v>0.6842105263157895</v>
      </c>
      <c r="G30" s="48">
        <f t="shared" si="17"/>
        <v>0.27941176470588225</v>
      </c>
      <c r="H30" s="48">
        <f t="shared" si="17"/>
        <v>0.4294478527607361</v>
      </c>
      <c r="I30" s="48">
        <f t="shared" si="17"/>
        <v>0.6842105263157895</v>
      </c>
      <c r="J30" s="48">
        <f t="shared" si="17"/>
        <v>0.6532258064516129</v>
      </c>
      <c r="K30" s="63">
        <f t="shared" si="17"/>
        <v>2.8395036564967797</v>
      </c>
      <c r="L30" s="48">
        <f t="shared" si="17"/>
        <v>0.9949681690687164</v>
      </c>
      <c r="M30" s="48">
        <f>(H27-I30)/(H27-H30)</f>
        <v>0.9971341025135816</v>
      </c>
      <c r="N30" s="64" t="s">
        <v>0</v>
      </c>
      <c r="O30" s="64" t="s">
        <v>0</v>
      </c>
      <c r="P30" s="64" t="s">
        <v>0</v>
      </c>
      <c r="Q30" s="64" t="s">
        <v>0</v>
      </c>
    </row>
    <row r="31" s="29" customFormat="1" ht="12.75"/>
    <row r="32" spans="1:3" s="29" customFormat="1" ht="12.75">
      <c r="A32" s="88" t="s">
        <v>28</v>
      </c>
      <c r="B32" s="91" t="s">
        <v>0</v>
      </c>
      <c r="C32" s="86" t="s">
        <v>0</v>
      </c>
    </row>
    <row r="33" spans="1:3" s="29" customFormat="1" ht="12.75">
      <c r="A33" s="88" t="s">
        <v>29</v>
      </c>
      <c r="B33" s="94" t="s">
        <v>0</v>
      </c>
      <c r="C33" s="86" t="s">
        <v>0</v>
      </c>
    </row>
    <row r="34" spans="1:3" s="29" customFormat="1" ht="12.75">
      <c r="A34" s="88" t="s">
        <v>30</v>
      </c>
      <c r="B34" s="92" t="s">
        <v>0</v>
      </c>
      <c r="C34" s="86" t="s">
        <v>0</v>
      </c>
    </row>
    <row r="35" spans="1:3" ht="12.75">
      <c r="A35" s="88" t="s">
        <v>33</v>
      </c>
      <c r="B35" s="95" t="s">
        <v>0</v>
      </c>
      <c r="C35" s="87" t="s">
        <v>0</v>
      </c>
    </row>
    <row r="36" spans="1:3" ht="12.75">
      <c r="A36" s="88" t="s">
        <v>31</v>
      </c>
      <c r="B36" s="93" t="s">
        <v>0</v>
      </c>
      <c r="C36" s="87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cp:lastPrinted>2002-08-24T17:16:38Z</cp:lastPrinted>
  <dcterms:created xsi:type="dcterms:W3CDTF">2000-12-09T19:42:21Z</dcterms:created>
  <dcterms:modified xsi:type="dcterms:W3CDTF">2004-02-28T12:58:56Z</dcterms:modified>
  <cp:category/>
  <cp:version/>
  <cp:contentType/>
  <cp:contentStatus/>
</cp:coreProperties>
</file>