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FDS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<sst xmlns="http://schemas.openxmlformats.org/spreadsheetml/2006/main" count="89" uniqueCount="41">
  <si>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 xml:space="preserve"> </t>
  </si>
  <si>
    <t>Investor</t>
  </si>
  <si>
    <t>Future Sales Growth</t>
  </si>
  <si>
    <t>Future EPS Growth</t>
  </si>
  <si>
    <t>5-Yr High P/E</t>
  </si>
  <si>
    <t>Est. High EPS</t>
  </si>
  <si>
    <t>5-Yr Low P/E</t>
  </si>
  <si>
    <t>Est. Low EPS</t>
  </si>
  <si>
    <t>Future High Price</t>
  </si>
  <si>
    <t>Future Low Price</t>
  </si>
  <si>
    <t>Estimate Low Price</t>
  </si>
  <si>
    <t>U/D</t>
  </si>
  <si>
    <t>Total Return</t>
  </si>
  <si>
    <t>(H - L)</t>
  </si>
  <si>
    <t>(H - L)/4</t>
  </si>
  <si>
    <t>Buy - Hold</t>
  </si>
  <si>
    <t>Hold - Sell</t>
  </si>
  <si>
    <t>Std Dev.</t>
  </si>
  <si>
    <t>Stat. High</t>
  </si>
  <si>
    <t>Stat. Low</t>
  </si>
  <si>
    <t>Maximum</t>
  </si>
  <si>
    <t>Minimum</t>
  </si>
  <si>
    <t>Delta</t>
  </si>
  <si>
    <t>% Difference</t>
  </si>
  <si>
    <t>Current Date</t>
  </si>
  <si>
    <t>Current Price =</t>
  </si>
  <si>
    <t>Average</t>
  </si>
  <si>
    <t>Risk Index</t>
  </si>
  <si>
    <t>MSN Valuation</t>
  </si>
  <si>
    <t>Quicken Valuation</t>
  </si>
  <si>
    <t>Value Pro</t>
  </si>
  <si>
    <t>Dividend Discount</t>
  </si>
  <si>
    <t>Take $tock</t>
  </si>
  <si>
    <t>DeMarche</t>
  </si>
  <si>
    <t>NAIC Take $tock</t>
  </si>
  <si>
    <t>Excellent</t>
  </si>
  <si>
    <t>Quality Rating</t>
  </si>
  <si>
    <t>Below Ave</t>
  </si>
  <si>
    <t>Good</t>
  </si>
  <si>
    <t>FDS</t>
  </si>
  <si>
    <t>Factset 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</si>
</sst>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0.0%"/>
    <numFmt numFmtId="170" formatCode="_(&quot;$&quot;* #,##0.0_);_(&quot;$&quot;* \(#,##0.0\);_(&quot;$&quot;* &quot;-&quot;??_);_(@_)"/>
    <numFmt numFmtId="171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2"/>
      <color indexed="18"/>
      <name val="Baskerville Old Fac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sz val="22"/>
      <color indexed="13"/>
      <name val="Baskerville Old Face"/>
      <family val="1"/>
    </font>
    <font>
      <sz val="10"/>
      <color indexed="18"/>
      <name val="Baskerville Old Fac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8"/>
      <color indexed="13"/>
      <name val="Baskerville Old Face"/>
      <family val="1"/>
    </font>
    <font>
      <b/>
      <sz val="14"/>
      <color indexed="13"/>
      <name val="Bookman Old Style"/>
      <family val="1"/>
    </font>
  </fonts>
  <fills count="1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9" fillId="3" borderId="0" xfId="0" applyNumberFormat="1" applyFont="1" applyFill="1" applyBorder="1" applyAlignment="1">
      <alignment/>
    </xf>
    <xf numFmtId="2" fontId="9" fillId="3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2" fontId="11" fillId="4" borderId="9" xfId="21" applyNumberFormat="1" applyFont="1" applyFill="1" applyBorder="1" applyAlignment="1">
      <alignment horizontal="center" wrapText="1"/>
    </xf>
    <xf numFmtId="2" fontId="11" fillId="4" borderId="9" xfId="0" applyNumberFormat="1" applyFont="1" applyFill="1" applyBorder="1" applyAlignment="1">
      <alignment horizontal="center" wrapText="1"/>
    </xf>
    <xf numFmtId="44" fontId="11" fillId="4" borderId="9" xfId="17" applyFont="1" applyFill="1" applyBorder="1" applyAlignment="1">
      <alignment wrapText="1"/>
    </xf>
    <xf numFmtId="44" fontId="11" fillId="4" borderId="9" xfId="17" applyFont="1" applyFill="1" applyBorder="1" applyAlignment="1">
      <alignment horizontal="left" wrapText="1"/>
    </xf>
    <xf numFmtId="44" fontId="11" fillId="0" borderId="9" xfId="17" applyFont="1" applyBorder="1" applyAlignment="1">
      <alignment horizontal="center" wrapText="1"/>
    </xf>
    <xf numFmtId="44" fontId="11" fillId="4" borderId="9" xfId="17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169" fontId="11" fillId="0" borderId="9" xfId="0" applyNumberFormat="1" applyFont="1" applyFill="1" applyBorder="1" applyAlignment="1">
      <alignment horizontal="center"/>
    </xf>
    <xf numFmtId="4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4" fontId="11" fillId="4" borderId="9" xfId="17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168" fontId="11" fillId="0" borderId="9" xfId="0" applyNumberFormat="1" applyFont="1" applyBorder="1" applyAlignment="1">
      <alignment horizontal="center"/>
    </xf>
    <xf numFmtId="167" fontId="11" fillId="0" borderId="9" xfId="0" applyNumberFormat="1" applyFont="1" applyBorder="1" applyAlignment="1">
      <alignment/>
    </xf>
    <xf numFmtId="169" fontId="11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2" fontId="11" fillId="5" borderId="9" xfId="21" applyNumberFormat="1" applyFont="1" applyFill="1" applyBorder="1" applyAlignment="1">
      <alignment horizontal="center"/>
    </xf>
    <xf numFmtId="44" fontId="11" fillId="5" borderId="9" xfId="17" applyFont="1" applyFill="1" applyBorder="1" applyAlignment="1">
      <alignment horizontal="center"/>
    </xf>
    <xf numFmtId="2" fontId="11" fillId="0" borderId="9" xfId="21" applyNumberFormat="1" applyFont="1" applyBorder="1" applyAlignment="1">
      <alignment horizontal="center"/>
    </xf>
    <xf numFmtId="44" fontId="11" fillId="0" borderId="9" xfId="17" applyFont="1" applyBorder="1" applyAlignment="1">
      <alignment horizontal="center"/>
    </xf>
    <xf numFmtId="169" fontId="11" fillId="5" borderId="9" xfId="21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6" borderId="11" xfId="21" applyNumberFormat="1" applyFont="1" applyFill="1" applyBorder="1" applyAlignment="1">
      <alignment horizontal="center"/>
    </xf>
    <xf numFmtId="44" fontId="11" fillId="6" borderId="11" xfId="17" applyFont="1" applyFill="1" applyBorder="1" applyAlignment="1">
      <alignment horizontal="center"/>
    </xf>
    <xf numFmtId="44" fontId="11" fillId="7" borderId="11" xfId="17" applyFont="1" applyFill="1" applyBorder="1" applyAlignment="1">
      <alignment horizontal="center"/>
    </xf>
    <xf numFmtId="169" fontId="11" fillId="6" borderId="11" xfId="21" applyNumberFormat="1" applyFont="1" applyFill="1" applyBorder="1" applyAlignment="1">
      <alignment horizontal="center"/>
    </xf>
    <xf numFmtId="169" fontId="11" fillId="6" borderId="9" xfId="0" applyNumberFormat="1" applyFont="1" applyFill="1" applyBorder="1" applyAlignment="1">
      <alignment horizontal="center"/>
    </xf>
    <xf numFmtId="44" fontId="11" fillId="3" borderId="11" xfId="17" applyFont="1" applyFill="1" applyBorder="1" applyAlignment="1">
      <alignment horizontal="center"/>
    </xf>
    <xf numFmtId="2" fontId="11" fillId="6" borderId="9" xfId="21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44" fontId="11" fillId="6" borderId="9" xfId="17" applyFont="1" applyFill="1" applyBorder="1" applyAlignment="1">
      <alignment horizontal="center"/>
    </xf>
    <xf numFmtId="44" fontId="11" fillId="8" borderId="9" xfId="17" applyFont="1" applyFill="1" applyBorder="1" applyAlignment="1">
      <alignment horizontal="center"/>
    </xf>
    <xf numFmtId="169" fontId="11" fillId="6" borderId="9" xfId="21" applyNumberFormat="1" applyFont="1" applyFill="1" applyBorder="1" applyAlignment="1">
      <alignment horizontal="center"/>
    </xf>
    <xf numFmtId="44" fontId="11" fillId="3" borderId="9" xfId="17" applyFont="1" applyFill="1" applyBorder="1" applyAlignment="1">
      <alignment horizontal="center"/>
    </xf>
    <xf numFmtId="0" fontId="11" fillId="3" borderId="0" xfId="0" applyFont="1" applyFill="1" applyAlignment="1">
      <alignment/>
    </xf>
    <xf numFmtId="2" fontId="11" fillId="5" borderId="12" xfId="2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44" fontId="11" fillId="3" borderId="9" xfId="0" applyNumberFormat="1" applyFont="1" applyFill="1" applyBorder="1" applyAlignment="1">
      <alignment horizontal="center"/>
    </xf>
    <xf numFmtId="39" fontId="11" fillId="6" borderId="9" xfId="17" applyNumberFormat="1" applyFont="1" applyFill="1" applyBorder="1" applyAlignment="1">
      <alignment horizontal="center"/>
    </xf>
    <xf numFmtId="9" fontId="11" fillId="6" borderId="9" xfId="0" applyNumberFormat="1" applyFont="1" applyFill="1" applyBorder="1" applyAlignment="1">
      <alignment horizontal="center"/>
    </xf>
    <xf numFmtId="169" fontId="11" fillId="3" borderId="9" xfId="0" applyNumberFormat="1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 wrapText="1"/>
    </xf>
    <xf numFmtId="9" fontId="12" fillId="10" borderId="14" xfId="0" applyNumberFormat="1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9" fontId="14" fillId="12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12" fillId="9" borderId="9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15" xfId="0" applyFont="1" applyBorder="1" applyAlignment="1">
      <alignment horizontal="center" wrapText="1"/>
    </xf>
    <xf numFmtId="44" fontId="11" fillId="0" borderId="0" xfId="17" applyFont="1" applyAlignment="1">
      <alignment/>
    </xf>
    <xf numFmtId="2" fontId="11" fillId="5" borderId="10" xfId="21" applyNumberFormat="1" applyFont="1" applyFill="1" applyBorder="1" applyAlignment="1">
      <alignment horizontal="center"/>
    </xf>
    <xf numFmtId="44" fontId="11" fillId="5" borderId="10" xfId="17" applyFont="1" applyFill="1" applyBorder="1" applyAlignment="1">
      <alignment horizontal="center"/>
    </xf>
    <xf numFmtId="169" fontId="11" fillId="5" borderId="10" xfId="21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167" fontId="11" fillId="5" borderId="10" xfId="21" applyNumberFormat="1" applyFont="1" applyFill="1" applyBorder="1" applyAlignment="1">
      <alignment horizontal="center"/>
    </xf>
    <xf numFmtId="167" fontId="11" fillId="5" borderId="9" xfId="21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8" fontId="0" fillId="7" borderId="10" xfId="0" applyNumberFormat="1" applyFont="1" applyFill="1" applyBorder="1" applyAlignment="1">
      <alignment/>
    </xf>
    <xf numFmtId="10" fontId="0" fillId="7" borderId="10" xfId="0" applyNumberFormat="1" applyFill="1" applyBorder="1" applyAlignment="1">
      <alignment/>
    </xf>
    <xf numFmtId="8" fontId="0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9" fillId="4" borderId="18" xfId="0" applyFont="1" applyFill="1" applyBorder="1" applyAlignment="1">
      <alignment/>
    </xf>
    <xf numFmtId="8" fontId="9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4" fontId="8" fillId="3" borderId="8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4" borderId="22" xfId="0" applyFont="1" applyFill="1" applyBorder="1" applyAlignment="1">
      <alignment horizontal="center"/>
    </xf>
    <xf numFmtId="14" fontId="9" fillId="4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Alignment="1">
      <alignment/>
    </xf>
    <xf numFmtId="0" fontId="13" fillId="13" borderId="15" xfId="0" applyFont="1" applyFill="1" applyBorder="1" applyAlignment="1">
      <alignment horizontal="center"/>
    </xf>
    <xf numFmtId="0" fontId="15" fillId="14" borderId="15" xfId="0" applyFont="1" applyFill="1" applyBorder="1" applyAlignment="1">
      <alignment horizontal="center" wrapText="1"/>
    </xf>
    <xf numFmtId="2" fontId="11" fillId="14" borderId="9" xfId="21" applyNumberFormat="1" applyFont="1" applyFill="1" applyBorder="1" applyAlignment="1">
      <alignment horizontal="center" wrapText="1"/>
    </xf>
    <xf numFmtId="2" fontId="11" fillId="14" borderId="9" xfId="0" applyNumberFormat="1" applyFont="1" applyFill="1" applyBorder="1" applyAlignment="1">
      <alignment horizontal="center" wrapText="1"/>
    </xf>
    <xf numFmtId="44" fontId="11" fillId="14" borderId="9" xfId="17" applyFont="1" applyFill="1" applyBorder="1" applyAlignment="1">
      <alignment wrapText="1"/>
    </xf>
    <xf numFmtId="44" fontId="11" fillId="14" borderId="9" xfId="17" applyFont="1" applyFill="1" applyBorder="1" applyAlignment="1">
      <alignment horizontal="left" wrapText="1"/>
    </xf>
    <xf numFmtId="44" fontId="11" fillId="14" borderId="9" xfId="17" applyFont="1" applyFill="1" applyBorder="1" applyAlignment="1">
      <alignment horizontal="center" wrapText="1"/>
    </xf>
    <xf numFmtId="44" fontId="11" fillId="14" borderId="9" xfId="17" applyFont="1" applyFill="1" applyBorder="1" applyAlignment="1">
      <alignment horizontal="center"/>
    </xf>
    <xf numFmtId="167" fontId="11" fillId="14" borderId="9" xfId="0" applyNumberFormat="1" applyFont="1" applyFill="1" applyBorder="1" applyAlignment="1">
      <alignment horizontal="center"/>
    </xf>
    <xf numFmtId="169" fontId="11" fillId="14" borderId="10" xfId="0" applyNumberFormat="1" applyFont="1" applyFill="1" applyBorder="1" applyAlignment="1">
      <alignment horizontal="center"/>
    </xf>
    <xf numFmtId="169" fontId="11" fillId="14" borderId="9" xfId="0" applyNumberFormat="1" applyFont="1" applyFill="1" applyBorder="1" applyAlignment="1">
      <alignment horizontal="center"/>
    </xf>
    <xf numFmtId="44" fontId="0" fillId="14" borderId="9" xfId="0" applyNumberFormat="1" applyFont="1" applyFill="1" applyBorder="1" applyAlignment="1">
      <alignment/>
    </xf>
    <xf numFmtId="0" fontId="0" fillId="14" borderId="0" xfId="0" applyFont="1" applyFill="1" applyAlignment="1">
      <alignment/>
    </xf>
    <xf numFmtId="0" fontId="17" fillId="2" borderId="1" xfId="0" applyFont="1" applyFill="1" applyBorder="1" applyAlignment="1">
      <alignment horizontal="center"/>
    </xf>
    <xf numFmtId="43" fontId="0" fillId="7" borderId="10" xfId="15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9.140625" defaultRowHeight="12.75"/>
  <cols>
    <col min="1" max="1" width="22.00390625" style="0" customWidth="1"/>
    <col min="2" max="2" width="10.140625" style="0" customWidth="1"/>
    <col min="3" max="3" width="9.8515625" style="0" customWidth="1"/>
    <col min="5" max="5" width="14.00390625" style="0" customWidth="1"/>
    <col min="7" max="7" width="13.7109375" style="0" customWidth="1"/>
    <col min="8" max="8" width="10.421875" style="0" customWidth="1"/>
    <col min="9" max="10" width="10.140625" style="0" customWidth="1"/>
    <col min="11" max="12" width="9.7109375" style="0" customWidth="1"/>
    <col min="13" max="13" width="10.28125" style="0" customWidth="1"/>
  </cols>
  <sheetData>
    <row r="1" spans="1:12" ht="29.25" thickBot="1" thickTop="1">
      <c r="A1" s="76" t="s">
        <v>40</v>
      </c>
      <c r="B1" s="6"/>
      <c r="C1" s="114" t="s">
        <v>39</v>
      </c>
      <c r="D1" s="1" t="s">
        <v>0</v>
      </c>
      <c r="E1" s="2"/>
      <c r="F1" s="3"/>
      <c r="G1" s="3"/>
      <c r="H1" s="3"/>
      <c r="I1" s="5"/>
      <c r="J1" s="4"/>
      <c r="K1" s="10"/>
      <c r="L1" s="100"/>
    </row>
    <row r="2" spans="1:13" s="10" customFormat="1" ht="14.25" thickBot="1" thickTop="1">
      <c r="A2" s="7"/>
      <c r="B2" s="8"/>
      <c r="C2" s="9"/>
      <c r="D2" s="93" t="s">
        <v>0</v>
      </c>
      <c r="E2" s="96" t="s">
        <v>24</v>
      </c>
      <c r="F2" s="95"/>
      <c r="G2" s="91" t="s">
        <v>25</v>
      </c>
      <c r="H2" s="92">
        <v>41.55</v>
      </c>
      <c r="J2" s="11"/>
      <c r="K2" s="11"/>
      <c r="L2" s="11"/>
      <c r="M2" s="11"/>
    </row>
    <row r="3" spans="1:17" s="10" customFormat="1" ht="14.25" thickBot="1" thickTop="1">
      <c r="A3" s="7"/>
      <c r="B3" s="12"/>
      <c r="C3" s="13"/>
      <c r="D3" s="94" t="s">
        <v>0</v>
      </c>
      <c r="E3" s="97">
        <v>38072</v>
      </c>
      <c r="F3" s="14"/>
      <c r="G3" s="14"/>
      <c r="H3" s="15"/>
      <c r="I3" s="11"/>
      <c r="J3" s="16" t="s">
        <v>0</v>
      </c>
      <c r="K3" s="17"/>
      <c r="L3" s="17"/>
      <c r="M3" s="11"/>
      <c r="N3" s="11"/>
      <c r="O3" s="11"/>
      <c r="P3" s="11"/>
      <c r="Q3" s="11"/>
    </row>
    <row r="4" spans="1:17" s="18" customFormat="1" ht="48" thickTop="1">
      <c r="A4" s="64" t="s">
        <v>1</v>
      </c>
      <c r="B4" s="73" t="s">
        <v>2</v>
      </c>
      <c r="C4" s="73" t="s">
        <v>3</v>
      </c>
      <c r="D4" s="73" t="s">
        <v>4</v>
      </c>
      <c r="E4" s="74" t="s">
        <v>5</v>
      </c>
      <c r="F4" s="74" t="s">
        <v>6</v>
      </c>
      <c r="G4" s="74" t="s">
        <v>7</v>
      </c>
      <c r="H4" s="74" t="s">
        <v>8</v>
      </c>
      <c r="I4" s="74" t="s">
        <v>9</v>
      </c>
      <c r="J4" s="74" t="s">
        <v>10</v>
      </c>
      <c r="K4" s="74" t="s">
        <v>11</v>
      </c>
      <c r="L4" s="74" t="s">
        <v>12</v>
      </c>
      <c r="M4" s="74" t="s">
        <v>27</v>
      </c>
      <c r="N4" s="74" t="s">
        <v>13</v>
      </c>
      <c r="O4" s="75" t="s">
        <v>14</v>
      </c>
      <c r="P4" s="74" t="s">
        <v>15</v>
      </c>
      <c r="Q4" s="74" t="s">
        <v>16</v>
      </c>
    </row>
    <row r="5" spans="1:17" s="29" customFormat="1" ht="15">
      <c r="A5" s="78" t="s">
        <v>32</v>
      </c>
      <c r="B5" s="19">
        <v>11.9</v>
      </c>
      <c r="C5" s="19">
        <v>11.9</v>
      </c>
      <c r="D5" s="20">
        <v>30</v>
      </c>
      <c r="E5" s="21">
        <v>2.59</v>
      </c>
      <c r="F5" s="20">
        <v>14.3</v>
      </c>
      <c r="G5" s="22">
        <v>1.52</v>
      </c>
      <c r="H5" s="23">
        <f aca="true" t="shared" si="0" ref="H5:H17">D5*E5</f>
        <v>77.69999999999999</v>
      </c>
      <c r="I5" s="23">
        <f aca="true" t="shared" si="1" ref="I5:I17">F5*G5</f>
        <v>21.736</v>
      </c>
      <c r="J5" s="24">
        <v>21.8</v>
      </c>
      <c r="K5" s="25">
        <f aca="true" t="shared" si="2" ref="K5:K17">(H5-$H$2)/($H$2-J5)</f>
        <v>1.830379746835443</v>
      </c>
      <c r="L5" s="26">
        <f aca="true" t="shared" si="3" ref="L5:L17">((H5/$H$2)^(1/5))-1</f>
        <v>0.13336552528567136</v>
      </c>
      <c r="M5" s="27">
        <f aca="true" t="shared" si="4" ref="M5:M17">($H$2-J5)/(H5-J5)</f>
        <v>0.35330948121645794</v>
      </c>
      <c r="N5" s="28">
        <f aca="true" t="shared" si="5" ref="N5:N17">H5-J5</f>
        <v>55.89999999999999</v>
      </c>
      <c r="O5" s="28">
        <f aca="true" t="shared" si="6" ref="O5:O17">N5/4</f>
        <v>13.974999999999998</v>
      </c>
      <c r="P5" s="28">
        <f aca="true" t="shared" si="7" ref="P5:P17">J5+O5</f>
        <v>35.775</v>
      </c>
      <c r="Q5" s="28">
        <f aca="true" t="shared" si="8" ref="Q5:Q17">P5+O5+O5</f>
        <v>63.724999999999994</v>
      </c>
    </row>
    <row r="6" spans="1:17" s="29" customFormat="1" ht="15">
      <c r="A6" s="78" t="s">
        <v>34</v>
      </c>
      <c r="B6" s="19">
        <v>7.8</v>
      </c>
      <c r="C6" s="19">
        <v>7.8</v>
      </c>
      <c r="D6" s="20">
        <v>30</v>
      </c>
      <c r="E6" s="21">
        <v>2.09</v>
      </c>
      <c r="F6" s="20">
        <v>14.2</v>
      </c>
      <c r="G6" s="22">
        <v>1.49</v>
      </c>
      <c r="H6" s="23">
        <f t="shared" si="0"/>
        <v>62.699999999999996</v>
      </c>
      <c r="I6" s="23">
        <f t="shared" si="1"/>
        <v>21.157999999999998</v>
      </c>
      <c r="J6" s="24">
        <v>21.2</v>
      </c>
      <c r="K6" s="25">
        <f t="shared" si="2"/>
        <v>1.0393120393120394</v>
      </c>
      <c r="L6" s="26">
        <f t="shared" si="3"/>
        <v>0.08577366182809221</v>
      </c>
      <c r="M6" s="27">
        <f t="shared" si="4"/>
        <v>0.49036144578313245</v>
      </c>
      <c r="N6" s="28">
        <f t="shared" si="5"/>
        <v>41.5</v>
      </c>
      <c r="O6" s="28">
        <f t="shared" si="6"/>
        <v>10.375</v>
      </c>
      <c r="P6" s="28">
        <f t="shared" si="7"/>
        <v>31.575</v>
      </c>
      <c r="Q6" s="28">
        <f t="shared" si="8"/>
        <v>52.325</v>
      </c>
    </row>
    <row r="7" spans="1:17" s="113" customFormat="1" ht="3.75" customHeight="1">
      <c r="A7" s="102"/>
      <c r="B7" s="103"/>
      <c r="C7" s="103"/>
      <c r="D7" s="104"/>
      <c r="E7" s="105"/>
      <c r="F7" s="104"/>
      <c r="G7" s="106"/>
      <c r="H7" s="107"/>
      <c r="I7" s="107"/>
      <c r="J7" s="108"/>
      <c r="K7" s="109"/>
      <c r="L7" s="110"/>
      <c r="M7" s="111"/>
      <c r="N7" s="112"/>
      <c r="O7" s="112"/>
      <c r="P7" s="112"/>
      <c r="Q7" s="112"/>
    </row>
    <row r="8" spans="1:17" s="29" customFormat="1" ht="15">
      <c r="A8" s="78">
        <v>1</v>
      </c>
      <c r="B8" s="19">
        <v>12</v>
      </c>
      <c r="C8" s="19">
        <v>12</v>
      </c>
      <c r="D8" s="20">
        <v>24.4</v>
      </c>
      <c r="E8" s="21">
        <v>2.54</v>
      </c>
      <c r="F8" s="20">
        <v>11.5</v>
      </c>
      <c r="G8" s="22">
        <v>1.49</v>
      </c>
      <c r="H8" s="23">
        <f t="shared" si="0"/>
        <v>61.976</v>
      </c>
      <c r="I8" s="23">
        <f t="shared" si="1"/>
        <v>17.135</v>
      </c>
      <c r="J8" s="24">
        <v>17.1</v>
      </c>
      <c r="K8" s="25">
        <f t="shared" si="2"/>
        <v>0.8354192229038857</v>
      </c>
      <c r="L8" s="26">
        <f t="shared" si="3"/>
        <v>0.08325450282802072</v>
      </c>
      <c r="M8" s="27">
        <f t="shared" si="4"/>
        <v>0.5448346554951421</v>
      </c>
      <c r="N8" s="28">
        <f t="shared" si="5"/>
        <v>44.876</v>
      </c>
      <c r="O8" s="28">
        <f t="shared" si="6"/>
        <v>11.219</v>
      </c>
      <c r="P8" s="28">
        <f t="shared" si="7"/>
        <v>28.319000000000003</v>
      </c>
      <c r="Q8" s="28">
        <f t="shared" si="8"/>
        <v>50.757000000000005</v>
      </c>
    </row>
    <row r="9" spans="1:17" s="29" customFormat="1" ht="15">
      <c r="A9" s="78">
        <v>2</v>
      </c>
      <c r="B9" s="19">
        <v>18</v>
      </c>
      <c r="C9" s="19">
        <v>16.1</v>
      </c>
      <c r="D9" s="20">
        <v>30</v>
      </c>
      <c r="E9" s="21">
        <v>3.04</v>
      </c>
      <c r="F9" s="20">
        <v>15</v>
      </c>
      <c r="G9" s="22">
        <v>1.44</v>
      </c>
      <c r="H9" s="23">
        <f t="shared" si="0"/>
        <v>91.2</v>
      </c>
      <c r="I9" s="23">
        <f t="shared" si="1"/>
        <v>21.599999999999998</v>
      </c>
      <c r="J9" s="24">
        <v>24</v>
      </c>
      <c r="K9" s="25">
        <f t="shared" si="2"/>
        <v>2.8290598290598297</v>
      </c>
      <c r="L9" s="26">
        <f t="shared" si="3"/>
        <v>0.17026647016492502</v>
      </c>
      <c r="M9" s="27">
        <f t="shared" si="4"/>
        <v>0.26116071428571425</v>
      </c>
      <c r="N9" s="28">
        <f t="shared" si="5"/>
        <v>67.2</v>
      </c>
      <c r="O9" s="28">
        <f t="shared" si="6"/>
        <v>16.8</v>
      </c>
      <c r="P9" s="28">
        <f t="shared" si="7"/>
        <v>40.8</v>
      </c>
      <c r="Q9" s="28">
        <f t="shared" si="8"/>
        <v>74.39999999999999</v>
      </c>
    </row>
    <row r="10" spans="1:17" s="29" customFormat="1" ht="15">
      <c r="A10" s="78">
        <v>3</v>
      </c>
      <c r="B10" s="19">
        <v>16.5</v>
      </c>
      <c r="C10" s="19">
        <v>16.5</v>
      </c>
      <c r="D10" s="20">
        <v>25</v>
      </c>
      <c r="E10" s="21">
        <v>3.12</v>
      </c>
      <c r="F10" s="20">
        <v>18.5</v>
      </c>
      <c r="G10" s="22">
        <v>1.57</v>
      </c>
      <c r="H10" s="23">
        <f t="shared" si="0"/>
        <v>78</v>
      </c>
      <c r="I10" s="23">
        <f t="shared" si="1"/>
        <v>29.045</v>
      </c>
      <c r="J10" s="24">
        <v>26</v>
      </c>
      <c r="K10" s="25">
        <f t="shared" si="2"/>
        <v>2.3440514469453384</v>
      </c>
      <c r="L10" s="26">
        <f t="shared" si="3"/>
        <v>0.1342393625040541</v>
      </c>
      <c r="M10" s="27">
        <f t="shared" si="4"/>
        <v>0.2990384615384615</v>
      </c>
      <c r="N10" s="28">
        <f t="shared" si="5"/>
        <v>52</v>
      </c>
      <c r="O10" s="28">
        <f t="shared" si="6"/>
        <v>13</v>
      </c>
      <c r="P10" s="28">
        <f t="shared" si="7"/>
        <v>39</v>
      </c>
      <c r="Q10" s="28">
        <f t="shared" si="8"/>
        <v>65</v>
      </c>
    </row>
    <row r="11" spans="1:17" s="29" customFormat="1" ht="15">
      <c r="A11" s="78">
        <v>4</v>
      </c>
      <c r="B11" s="19">
        <v>16</v>
      </c>
      <c r="C11" s="19">
        <v>16</v>
      </c>
      <c r="D11" s="20">
        <v>30</v>
      </c>
      <c r="E11" s="21">
        <v>2.58</v>
      </c>
      <c r="F11" s="20">
        <v>15</v>
      </c>
      <c r="G11" s="22">
        <v>1.44</v>
      </c>
      <c r="H11" s="23">
        <f aca="true" t="shared" si="9" ref="H11:H16">D11*E11</f>
        <v>77.4</v>
      </c>
      <c r="I11" s="23">
        <f aca="true" t="shared" si="10" ref="I11:I16">F11*G11</f>
        <v>21.599999999999998</v>
      </c>
      <c r="J11" s="24">
        <v>22.2</v>
      </c>
      <c r="K11" s="25">
        <f aca="true" t="shared" si="11" ref="K11:K16">(H11-$H$2)/($H$2-J11)</f>
        <v>1.8527131782945743</v>
      </c>
      <c r="L11" s="26">
        <f aca="true" t="shared" si="12" ref="L11:L16">((H11/$H$2)^(1/5))-1</f>
        <v>0.13248898477396542</v>
      </c>
      <c r="M11" s="27">
        <f aca="true" t="shared" si="13" ref="M11:M16">($H$2-J11)/(H11-J11)</f>
        <v>0.3505434782608695</v>
      </c>
      <c r="N11" s="28">
        <f aca="true" t="shared" si="14" ref="N11:N16">H11-J11</f>
        <v>55.2</v>
      </c>
      <c r="O11" s="28">
        <f t="shared" si="6"/>
        <v>13.8</v>
      </c>
      <c r="P11" s="28">
        <f aca="true" t="shared" si="15" ref="P11:P16">J11+O11</f>
        <v>36</v>
      </c>
      <c r="Q11" s="28">
        <f aca="true" t="shared" si="16" ref="Q11:Q16">P11+O11+O11</f>
        <v>63.599999999999994</v>
      </c>
    </row>
    <row r="12" spans="1:17" s="29" customFormat="1" ht="15">
      <c r="A12" s="78">
        <v>5</v>
      </c>
      <c r="B12" s="19">
        <v>13</v>
      </c>
      <c r="C12" s="19">
        <v>15</v>
      </c>
      <c r="D12" s="20">
        <v>25</v>
      </c>
      <c r="E12" s="21">
        <v>2.9</v>
      </c>
      <c r="F12" s="20">
        <v>15</v>
      </c>
      <c r="G12" s="22">
        <v>1.55</v>
      </c>
      <c r="H12" s="23">
        <f t="shared" si="9"/>
        <v>72.5</v>
      </c>
      <c r="I12" s="23">
        <f t="shared" si="10"/>
        <v>23.25</v>
      </c>
      <c r="J12" s="24">
        <v>23.2</v>
      </c>
      <c r="K12" s="25">
        <f t="shared" si="11"/>
        <v>1.6866485013623982</v>
      </c>
      <c r="L12" s="26">
        <f t="shared" si="12"/>
        <v>0.11777243568067597</v>
      </c>
      <c r="M12" s="27">
        <f t="shared" si="13"/>
        <v>0.37221095334685594</v>
      </c>
      <c r="N12" s="28">
        <f t="shared" si="14"/>
        <v>49.3</v>
      </c>
      <c r="O12" s="28">
        <f t="shared" si="6"/>
        <v>12.325</v>
      </c>
      <c r="P12" s="28">
        <f t="shared" si="15"/>
        <v>35.525</v>
      </c>
      <c r="Q12" s="28">
        <f t="shared" si="16"/>
        <v>60.175</v>
      </c>
    </row>
    <row r="13" spans="1:17" s="29" customFormat="1" ht="15">
      <c r="A13" s="78">
        <v>6</v>
      </c>
      <c r="B13" s="19">
        <v>14</v>
      </c>
      <c r="C13" s="19">
        <v>14</v>
      </c>
      <c r="D13" s="20">
        <v>30</v>
      </c>
      <c r="E13" s="21">
        <v>2.77</v>
      </c>
      <c r="F13" s="20">
        <v>15</v>
      </c>
      <c r="G13" s="22">
        <v>1.55</v>
      </c>
      <c r="H13" s="23">
        <f t="shared" si="9"/>
        <v>83.1</v>
      </c>
      <c r="I13" s="23">
        <f t="shared" si="10"/>
        <v>23.25</v>
      </c>
      <c r="J13" s="24">
        <v>21.6</v>
      </c>
      <c r="K13" s="25">
        <f t="shared" si="11"/>
        <v>2.0827067669172936</v>
      </c>
      <c r="L13" s="26">
        <f t="shared" si="12"/>
        <v>0.1486983549970351</v>
      </c>
      <c r="M13" s="27">
        <f t="shared" si="13"/>
        <v>0.324390243902439</v>
      </c>
      <c r="N13" s="28">
        <f t="shared" si="14"/>
        <v>61.49999999999999</v>
      </c>
      <c r="O13" s="28">
        <f t="shared" si="6"/>
        <v>15.374999999999998</v>
      </c>
      <c r="P13" s="28">
        <f t="shared" si="15"/>
        <v>36.975</v>
      </c>
      <c r="Q13" s="28">
        <f t="shared" si="16"/>
        <v>67.725</v>
      </c>
    </row>
    <row r="14" spans="1:17" s="29" customFormat="1" ht="15">
      <c r="A14" s="78">
        <v>7</v>
      </c>
      <c r="B14" s="19">
        <v>13.2</v>
      </c>
      <c r="C14" s="19">
        <v>14.1</v>
      </c>
      <c r="D14" s="20">
        <v>25</v>
      </c>
      <c r="E14" s="21">
        <v>2.86</v>
      </c>
      <c r="F14" s="20">
        <v>17</v>
      </c>
      <c r="G14" s="22">
        <v>1.55</v>
      </c>
      <c r="H14" s="23">
        <f t="shared" si="9"/>
        <v>71.5</v>
      </c>
      <c r="I14" s="23">
        <f t="shared" si="10"/>
        <v>26.35</v>
      </c>
      <c r="J14" s="24">
        <v>26.3</v>
      </c>
      <c r="K14" s="25">
        <f t="shared" si="11"/>
        <v>1.9639344262295089</v>
      </c>
      <c r="L14" s="26">
        <f t="shared" si="12"/>
        <v>0.11467177087674929</v>
      </c>
      <c r="M14" s="27">
        <f t="shared" si="13"/>
        <v>0.33738938053097334</v>
      </c>
      <c r="N14" s="28">
        <f t="shared" si="14"/>
        <v>45.2</v>
      </c>
      <c r="O14" s="28">
        <f t="shared" si="6"/>
        <v>11.3</v>
      </c>
      <c r="P14" s="28">
        <f t="shared" si="15"/>
        <v>37.6</v>
      </c>
      <c r="Q14" s="28">
        <f t="shared" si="16"/>
        <v>60.2</v>
      </c>
    </row>
    <row r="15" spans="1:17" s="29" customFormat="1" ht="15">
      <c r="A15" s="78">
        <v>8</v>
      </c>
      <c r="B15" s="19">
        <v>13</v>
      </c>
      <c r="C15" s="19">
        <v>13</v>
      </c>
      <c r="D15" s="20">
        <v>24</v>
      </c>
      <c r="E15" s="21">
        <v>2.72</v>
      </c>
      <c r="F15" s="20">
        <v>15.4</v>
      </c>
      <c r="G15" s="22">
        <v>1.61</v>
      </c>
      <c r="H15" s="23">
        <f t="shared" si="9"/>
        <v>65.28</v>
      </c>
      <c r="I15" s="23">
        <f t="shared" si="10"/>
        <v>24.794</v>
      </c>
      <c r="J15" s="24">
        <v>24.3</v>
      </c>
      <c r="K15" s="25">
        <f t="shared" si="11"/>
        <v>1.375652173913044</v>
      </c>
      <c r="L15" s="26">
        <f t="shared" si="12"/>
        <v>0.09456567184984488</v>
      </c>
      <c r="M15" s="27">
        <f t="shared" si="13"/>
        <v>0.42093704245973634</v>
      </c>
      <c r="N15" s="28">
        <f t="shared" si="14"/>
        <v>40.980000000000004</v>
      </c>
      <c r="O15" s="28">
        <f t="shared" si="6"/>
        <v>10.245000000000001</v>
      </c>
      <c r="P15" s="28">
        <f t="shared" si="15"/>
        <v>34.545</v>
      </c>
      <c r="Q15" s="28">
        <f t="shared" si="16"/>
        <v>55.03500000000001</v>
      </c>
    </row>
    <row r="16" spans="1:17" s="29" customFormat="1" ht="15">
      <c r="A16" s="78">
        <v>9</v>
      </c>
      <c r="B16" s="19">
        <v>12</v>
      </c>
      <c r="C16" s="19">
        <v>15</v>
      </c>
      <c r="D16" s="20">
        <v>25</v>
      </c>
      <c r="E16" s="21">
        <v>3.05</v>
      </c>
      <c r="F16" s="20">
        <v>22.8</v>
      </c>
      <c r="G16" s="22">
        <v>1.88</v>
      </c>
      <c r="H16" s="23">
        <f t="shared" si="9"/>
        <v>76.25</v>
      </c>
      <c r="I16" s="23">
        <f t="shared" si="10"/>
        <v>42.864</v>
      </c>
      <c r="J16" s="24">
        <v>28.2</v>
      </c>
      <c r="K16" s="25">
        <f t="shared" si="11"/>
        <v>2.5992509363295886</v>
      </c>
      <c r="L16" s="26">
        <f t="shared" si="12"/>
        <v>0.12910352689938565</v>
      </c>
      <c r="M16" s="27">
        <f t="shared" si="13"/>
        <v>0.27783558792924035</v>
      </c>
      <c r="N16" s="28">
        <f t="shared" si="14"/>
        <v>48.05</v>
      </c>
      <c r="O16" s="28">
        <f t="shared" si="6"/>
        <v>12.0125</v>
      </c>
      <c r="P16" s="28">
        <f t="shared" si="15"/>
        <v>40.2125</v>
      </c>
      <c r="Q16" s="28">
        <f t="shared" si="16"/>
        <v>64.2375</v>
      </c>
    </row>
    <row r="17" spans="1:17" s="29" customFormat="1" ht="15">
      <c r="A17" s="78">
        <v>10</v>
      </c>
      <c r="B17" s="19">
        <v>13</v>
      </c>
      <c r="C17" s="19">
        <v>13.4</v>
      </c>
      <c r="D17" s="20">
        <v>25</v>
      </c>
      <c r="E17" s="21">
        <v>2.76</v>
      </c>
      <c r="F17" s="20">
        <v>18</v>
      </c>
      <c r="G17" s="22">
        <v>1.55</v>
      </c>
      <c r="H17" s="23">
        <f t="shared" si="0"/>
        <v>69</v>
      </c>
      <c r="I17" s="23">
        <f t="shared" si="1"/>
        <v>27.900000000000002</v>
      </c>
      <c r="J17" s="24">
        <v>25.7</v>
      </c>
      <c r="K17" s="25">
        <f t="shared" si="2"/>
        <v>1.7318611987381707</v>
      </c>
      <c r="L17" s="26">
        <f t="shared" si="3"/>
        <v>0.1067654990676723</v>
      </c>
      <c r="M17" s="27">
        <f t="shared" si="4"/>
        <v>0.36605080831408776</v>
      </c>
      <c r="N17" s="28">
        <f t="shared" si="5"/>
        <v>43.3</v>
      </c>
      <c r="O17" s="28">
        <f t="shared" si="6"/>
        <v>10.825</v>
      </c>
      <c r="P17" s="28">
        <f t="shared" si="7"/>
        <v>36.525</v>
      </c>
      <c r="Q17" s="28">
        <f t="shared" si="8"/>
        <v>58.175</v>
      </c>
    </row>
    <row r="18" spans="1:17" s="29" customFormat="1" ht="15">
      <c r="A18" s="78"/>
      <c r="B18" s="19"/>
      <c r="C18" s="19"/>
      <c r="D18" s="19"/>
      <c r="E18" s="30"/>
      <c r="F18" s="19"/>
      <c r="G18" s="22"/>
      <c r="H18" s="23"/>
      <c r="I18" s="23"/>
      <c r="J18" s="24"/>
      <c r="K18" s="25"/>
      <c r="L18" s="26"/>
      <c r="M18" s="27"/>
      <c r="N18" s="28"/>
      <c r="O18" s="28"/>
      <c r="P18" s="28"/>
      <c r="Q18" s="28"/>
    </row>
    <row r="19" spans="1:17" s="18" customFormat="1" ht="10.5" customHeight="1">
      <c r="A19" s="72"/>
      <c r="B19" s="31"/>
      <c r="C19" s="31"/>
      <c r="D19" s="32"/>
      <c r="E19" s="32"/>
      <c r="F19" s="32"/>
      <c r="G19" s="32"/>
      <c r="H19" s="33"/>
      <c r="I19" s="33"/>
      <c r="J19" s="33"/>
      <c r="K19" s="34" t="s">
        <v>0</v>
      </c>
      <c r="L19" s="35"/>
      <c r="M19" s="27" t="s">
        <v>0</v>
      </c>
      <c r="N19" s="36"/>
      <c r="O19" s="36"/>
      <c r="P19" s="36"/>
      <c r="Q19" s="36"/>
    </row>
    <row r="20" spans="1:17" s="29" customFormat="1" ht="15.75">
      <c r="A20" s="101" t="s">
        <v>26</v>
      </c>
      <c r="B20" s="37">
        <f aca="true" t="shared" si="17" ref="B20:M20">AVERAGE(B8:B18)</f>
        <v>14.069999999999999</v>
      </c>
      <c r="C20" s="37">
        <f t="shared" si="17"/>
        <v>14.51</v>
      </c>
      <c r="D20" s="37">
        <f t="shared" si="17"/>
        <v>26.339999999999996</v>
      </c>
      <c r="E20" s="38">
        <f t="shared" si="17"/>
        <v>2.8339999999999996</v>
      </c>
      <c r="F20" s="37">
        <f t="shared" si="17"/>
        <v>16.32</v>
      </c>
      <c r="G20" s="38">
        <f t="shared" si="17"/>
        <v>1.563</v>
      </c>
      <c r="H20" s="38">
        <f t="shared" si="17"/>
        <v>74.6206</v>
      </c>
      <c r="I20" s="38">
        <f t="shared" si="17"/>
        <v>25.7788</v>
      </c>
      <c r="J20" s="38">
        <f t="shared" si="17"/>
        <v>23.86</v>
      </c>
      <c r="K20" s="37">
        <f t="shared" si="17"/>
        <v>1.930129768069363</v>
      </c>
      <c r="L20" s="41">
        <f t="shared" si="17"/>
        <v>0.12318265796423285</v>
      </c>
      <c r="M20" s="41">
        <f t="shared" si="17"/>
        <v>0.35543913260635207</v>
      </c>
      <c r="N20" s="39" t="s">
        <v>0</v>
      </c>
      <c r="O20" s="39" t="s">
        <v>0</v>
      </c>
      <c r="P20" s="39" t="s">
        <v>0</v>
      </c>
      <c r="Q20" s="39" t="s">
        <v>0</v>
      </c>
    </row>
    <row r="21" spans="1:17" s="29" customFormat="1" ht="15.75">
      <c r="A21" s="101" t="s">
        <v>17</v>
      </c>
      <c r="B21" s="37">
        <f aca="true" t="shared" si="18" ref="B21:M21">STDEV(B8:B18)</f>
        <v>2.0505012937219935</v>
      </c>
      <c r="C21" s="37">
        <f t="shared" si="18"/>
        <v>1.4692779783886327</v>
      </c>
      <c r="D21" s="37">
        <f t="shared" si="18"/>
        <v>2.5474169924324297</v>
      </c>
      <c r="E21" s="38">
        <f t="shared" si="18"/>
        <v>0.19704483415372348</v>
      </c>
      <c r="F21" s="37">
        <f t="shared" si="18"/>
        <v>3.001407077429584</v>
      </c>
      <c r="G21" s="38">
        <f t="shared" si="18"/>
        <v>0.12428014948315536</v>
      </c>
      <c r="H21" s="38">
        <f t="shared" si="18"/>
        <v>8.57344759125522</v>
      </c>
      <c r="I21" s="38">
        <f t="shared" si="18"/>
        <v>6.9185530568175855</v>
      </c>
      <c r="J21" s="38">
        <f t="shared" si="18"/>
        <v>3.108483016949998</v>
      </c>
      <c r="K21" s="37">
        <f t="shared" si="18"/>
        <v>0.5832833793289527</v>
      </c>
      <c r="L21" s="41">
        <f t="shared" si="18"/>
        <v>0.02559572352865547</v>
      </c>
      <c r="M21" s="41">
        <f t="shared" si="18"/>
        <v>0.08162250669553282</v>
      </c>
      <c r="N21" s="40" t="s">
        <v>0</v>
      </c>
      <c r="O21" s="40" t="s">
        <v>0</v>
      </c>
      <c r="P21" s="40" t="s">
        <v>0</v>
      </c>
      <c r="Q21" s="40" t="s">
        <v>0</v>
      </c>
    </row>
    <row r="22" spans="1:17" s="29" customFormat="1" ht="15.75">
      <c r="A22" s="101" t="s">
        <v>23</v>
      </c>
      <c r="B22" s="41">
        <f>B21/B20</f>
        <v>0.14573569962487518</v>
      </c>
      <c r="C22" s="41">
        <f aca="true" t="shared" si="19" ref="C22:M22">C21/C20</f>
        <v>0.10125968148784513</v>
      </c>
      <c r="D22" s="41">
        <f t="shared" si="19"/>
        <v>0.09671286987214997</v>
      </c>
      <c r="E22" s="41">
        <f t="shared" si="19"/>
        <v>0.06952887584817344</v>
      </c>
      <c r="F22" s="41">
        <f t="shared" si="19"/>
        <v>0.18390974739151864</v>
      </c>
      <c r="G22" s="41">
        <f t="shared" si="19"/>
        <v>0.07951385123682364</v>
      </c>
      <c r="H22" s="41">
        <f t="shared" si="19"/>
        <v>0.11489384420997983</v>
      </c>
      <c r="I22" s="41">
        <f t="shared" si="19"/>
        <v>0.26838150173078595</v>
      </c>
      <c r="J22" s="41">
        <f t="shared" si="19"/>
        <v>0.1302800929149203</v>
      </c>
      <c r="K22" s="41">
        <f t="shared" si="19"/>
        <v>0.30219904846729</v>
      </c>
      <c r="L22" s="41">
        <f t="shared" si="19"/>
        <v>0.20778674491735202</v>
      </c>
      <c r="M22" s="41">
        <f t="shared" si="19"/>
        <v>0.22963849280470067</v>
      </c>
      <c r="N22" s="40" t="s">
        <v>0</v>
      </c>
      <c r="O22" s="40" t="s">
        <v>0</v>
      </c>
      <c r="P22" s="40" t="s">
        <v>0</v>
      </c>
      <c r="Q22" s="40" t="s">
        <v>0</v>
      </c>
    </row>
    <row r="23" spans="1:17" s="29" customFormat="1" ht="9.75" customHeight="1">
      <c r="A23" s="77"/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27" t="s">
        <v>0</v>
      </c>
      <c r="N23" s="43"/>
      <c r="O23" s="43"/>
      <c r="P23" s="43"/>
      <c r="Q23" s="43"/>
    </row>
    <row r="24" spans="1:17" s="29" customFormat="1" ht="15.75">
      <c r="A24" s="65" t="s">
        <v>18</v>
      </c>
      <c r="B24" s="44">
        <f>B20+B21</f>
        <v>16.120501293721993</v>
      </c>
      <c r="C24" s="44">
        <f aca="true" t="shared" si="20" ref="C24:M24">C20+C21</f>
        <v>15.979277978388632</v>
      </c>
      <c r="D24" s="44">
        <f t="shared" si="20"/>
        <v>28.887416992432428</v>
      </c>
      <c r="E24" s="45">
        <f t="shared" si="20"/>
        <v>3.031044834153723</v>
      </c>
      <c r="F24" s="44">
        <f t="shared" si="20"/>
        <v>19.321407077429583</v>
      </c>
      <c r="G24" s="45">
        <f t="shared" si="20"/>
        <v>1.6872801494831553</v>
      </c>
      <c r="H24" s="46">
        <f t="shared" si="20"/>
        <v>83.19404759125521</v>
      </c>
      <c r="I24" s="45">
        <f t="shared" si="20"/>
        <v>32.69735305681758</v>
      </c>
      <c r="J24" s="45">
        <f t="shared" si="20"/>
        <v>26.968483016949996</v>
      </c>
      <c r="K24" s="44">
        <f t="shared" si="20"/>
        <v>2.5134131473983157</v>
      </c>
      <c r="L24" s="47">
        <f t="shared" si="20"/>
        <v>0.14877838149288833</v>
      </c>
      <c r="M24" s="47">
        <f t="shared" si="20"/>
        <v>0.4370616393018849</v>
      </c>
      <c r="N24" s="49" t="s">
        <v>0</v>
      </c>
      <c r="O24" s="49" t="s">
        <v>0</v>
      </c>
      <c r="P24" s="49" t="s">
        <v>0</v>
      </c>
      <c r="Q24" s="49" t="s">
        <v>0</v>
      </c>
    </row>
    <row r="25" spans="1:17" s="29" customFormat="1" ht="15.75">
      <c r="A25" s="66" t="s">
        <v>19</v>
      </c>
      <c r="B25" s="50">
        <f>B20-B21</f>
        <v>12.019498706278005</v>
      </c>
      <c r="C25" s="50">
        <f aca="true" t="shared" si="21" ref="C25:M25">C20-C21</f>
        <v>13.040722021611368</v>
      </c>
      <c r="D25" s="50">
        <f t="shared" si="21"/>
        <v>23.792583007567565</v>
      </c>
      <c r="E25" s="52">
        <f t="shared" si="21"/>
        <v>2.636955165846276</v>
      </c>
      <c r="F25" s="50">
        <f t="shared" si="21"/>
        <v>13.318592922570417</v>
      </c>
      <c r="G25" s="52">
        <f t="shared" si="21"/>
        <v>1.4387198505168446</v>
      </c>
      <c r="H25" s="52">
        <f t="shared" si="21"/>
        <v>66.04715240874478</v>
      </c>
      <c r="I25" s="53">
        <f t="shared" si="21"/>
        <v>18.860246943182414</v>
      </c>
      <c r="J25" s="52">
        <f t="shared" si="21"/>
        <v>20.751516983050003</v>
      </c>
      <c r="K25" s="50">
        <f t="shared" si="21"/>
        <v>1.3468463887404103</v>
      </c>
      <c r="L25" s="54">
        <f t="shared" si="21"/>
        <v>0.09758693443557738</v>
      </c>
      <c r="M25" s="54">
        <f t="shared" si="21"/>
        <v>0.27381662591081923</v>
      </c>
      <c r="N25" s="55" t="s">
        <v>0</v>
      </c>
      <c r="O25" s="55" t="s">
        <v>0</v>
      </c>
      <c r="P25" s="55" t="s">
        <v>0</v>
      </c>
      <c r="Q25" s="55" t="s">
        <v>0</v>
      </c>
    </row>
    <row r="26" spans="1:17" s="29" customFormat="1" ht="9.75" customHeight="1">
      <c r="A26" s="77"/>
      <c r="B26" s="42"/>
      <c r="C26" s="42"/>
      <c r="D26" s="43"/>
      <c r="E26" s="43"/>
      <c r="F26" s="43"/>
      <c r="G26" s="43"/>
      <c r="H26" s="79"/>
      <c r="I26" s="79"/>
      <c r="J26" s="79"/>
      <c r="K26" s="43"/>
      <c r="L26" s="43"/>
      <c r="M26" s="27" t="s">
        <v>0</v>
      </c>
      <c r="N26" s="56"/>
      <c r="O26" s="56"/>
      <c r="P26" s="56"/>
      <c r="Q26" s="56"/>
    </row>
    <row r="27" spans="1:17" s="29" customFormat="1" ht="15.75">
      <c r="A27" s="67" t="s">
        <v>20</v>
      </c>
      <c r="B27" s="57">
        <f aca="true" t="shared" si="22" ref="B27:M27">MAX(B8:B18)</f>
        <v>18</v>
      </c>
      <c r="C27" s="80">
        <f t="shared" si="22"/>
        <v>16.5</v>
      </c>
      <c r="D27" s="80">
        <f t="shared" si="22"/>
        <v>30</v>
      </c>
      <c r="E27" s="81">
        <f t="shared" si="22"/>
        <v>3.12</v>
      </c>
      <c r="F27" s="80">
        <f t="shared" si="22"/>
        <v>22.8</v>
      </c>
      <c r="G27" s="81">
        <f t="shared" si="22"/>
        <v>1.88</v>
      </c>
      <c r="H27" s="81">
        <f t="shared" si="22"/>
        <v>91.2</v>
      </c>
      <c r="I27" s="81">
        <f t="shared" si="22"/>
        <v>42.864</v>
      </c>
      <c r="J27" s="81">
        <f t="shared" si="22"/>
        <v>28.2</v>
      </c>
      <c r="K27" s="84">
        <f t="shared" si="22"/>
        <v>2.8290598290598297</v>
      </c>
      <c r="L27" s="82">
        <f t="shared" si="22"/>
        <v>0.17026647016492502</v>
      </c>
      <c r="M27" s="82">
        <f t="shared" si="22"/>
        <v>0.5448346554951421</v>
      </c>
      <c r="N27" s="49" t="s">
        <v>0</v>
      </c>
      <c r="O27" s="49" t="s">
        <v>0</v>
      </c>
      <c r="P27" s="49" t="s">
        <v>0</v>
      </c>
      <c r="Q27" s="49" t="s">
        <v>0</v>
      </c>
    </row>
    <row r="28" spans="1:17" s="29" customFormat="1" ht="15.75">
      <c r="A28" s="68" t="s">
        <v>21</v>
      </c>
      <c r="B28" s="37">
        <f aca="true" t="shared" si="23" ref="B28:M28">MIN(B8:B18)</f>
        <v>12</v>
      </c>
      <c r="C28" s="37">
        <f t="shared" si="23"/>
        <v>12</v>
      </c>
      <c r="D28" s="37">
        <f t="shared" si="23"/>
        <v>24</v>
      </c>
      <c r="E28" s="38">
        <f t="shared" si="23"/>
        <v>2.54</v>
      </c>
      <c r="F28" s="37">
        <f t="shared" si="23"/>
        <v>11.5</v>
      </c>
      <c r="G28" s="38">
        <f t="shared" si="23"/>
        <v>1.44</v>
      </c>
      <c r="H28" s="38">
        <f t="shared" si="23"/>
        <v>61.976</v>
      </c>
      <c r="I28" s="38">
        <f t="shared" si="23"/>
        <v>17.135</v>
      </c>
      <c r="J28" s="38">
        <f t="shared" si="23"/>
        <v>17.1</v>
      </c>
      <c r="K28" s="85">
        <f t="shared" si="23"/>
        <v>0.8354192229038857</v>
      </c>
      <c r="L28" s="41">
        <f t="shared" si="23"/>
        <v>0.08325450282802072</v>
      </c>
      <c r="M28" s="41">
        <f t="shared" si="23"/>
        <v>0.26116071428571425</v>
      </c>
      <c r="N28" s="55" t="s">
        <v>0</v>
      </c>
      <c r="O28" s="55" t="s">
        <v>0</v>
      </c>
      <c r="P28" s="55" t="s">
        <v>0</v>
      </c>
      <c r="Q28" s="55" t="s">
        <v>0</v>
      </c>
    </row>
    <row r="29" spans="1:17" s="29" customFormat="1" ht="9" customHeight="1">
      <c r="A29" s="69"/>
      <c r="B29" s="39"/>
      <c r="C29" s="39"/>
      <c r="D29" s="58"/>
      <c r="E29" s="58"/>
      <c r="F29" s="58"/>
      <c r="G29" s="58"/>
      <c r="H29" s="58"/>
      <c r="I29" s="58"/>
      <c r="J29" s="58"/>
      <c r="K29" s="58"/>
      <c r="L29" s="35"/>
      <c r="M29" s="27" t="s">
        <v>0</v>
      </c>
      <c r="N29" s="59"/>
      <c r="O29" s="59"/>
      <c r="P29" s="60"/>
      <c r="Q29" s="60"/>
    </row>
    <row r="30" spans="1:17" s="29" customFormat="1" ht="15.75">
      <c r="A30" s="70" t="s">
        <v>22</v>
      </c>
      <c r="B30" s="50">
        <f aca="true" t="shared" si="24" ref="B30:L30">B27-B28</f>
        <v>6</v>
      </c>
      <c r="C30" s="50">
        <f t="shared" si="24"/>
        <v>4.5</v>
      </c>
      <c r="D30" s="51">
        <f t="shared" si="24"/>
        <v>6</v>
      </c>
      <c r="E30" s="52">
        <f t="shared" si="24"/>
        <v>0.5800000000000001</v>
      </c>
      <c r="F30" s="61">
        <f t="shared" si="24"/>
        <v>11.3</v>
      </c>
      <c r="G30" s="52">
        <f t="shared" si="24"/>
        <v>0.43999999999999995</v>
      </c>
      <c r="H30" s="52">
        <f t="shared" si="24"/>
        <v>29.224000000000004</v>
      </c>
      <c r="I30" s="52">
        <f t="shared" si="24"/>
        <v>25.728999999999996</v>
      </c>
      <c r="J30" s="52">
        <f t="shared" si="24"/>
        <v>11.099999999999998</v>
      </c>
      <c r="K30" s="61">
        <f t="shared" si="24"/>
        <v>1.993640606155944</v>
      </c>
      <c r="L30" s="54">
        <f t="shared" si="24"/>
        <v>0.0870119673369043</v>
      </c>
      <c r="M30" s="48">
        <f>(H27-I30)/(H27-H30)</f>
        <v>1.056392797211824</v>
      </c>
      <c r="N30" s="55" t="s">
        <v>0</v>
      </c>
      <c r="O30" s="55" t="s">
        <v>0</v>
      </c>
      <c r="P30" s="55" t="s">
        <v>0</v>
      </c>
      <c r="Q30" s="55" t="s">
        <v>0</v>
      </c>
    </row>
    <row r="31" spans="1:17" s="29" customFormat="1" ht="15.75">
      <c r="A31" s="71" t="s">
        <v>23</v>
      </c>
      <c r="B31" s="54">
        <f aca="true" t="shared" si="25" ref="B31:L31">B30/B28</f>
        <v>0.5</v>
      </c>
      <c r="C31" s="54">
        <f t="shared" si="25"/>
        <v>0.375</v>
      </c>
      <c r="D31" s="48">
        <f t="shared" si="25"/>
        <v>0.25</v>
      </c>
      <c r="E31" s="48">
        <f t="shared" si="25"/>
        <v>0.22834645669291342</v>
      </c>
      <c r="F31" s="48">
        <f t="shared" si="25"/>
        <v>0.982608695652174</v>
      </c>
      <c r="G31" s="48">
        <f t="shared" si="25"/>
        <v>0.3055555555555555</v>
      </c>
      <c r="H31" s="48">
        <f t="shared" si="25"/>
        <v>0.4715373693042469</v>
      </c>
      <c r="I31" s="48">
        <f t="shared" si="25"/>
        <v>1.5015465421651586</v>
      </c>
      <c r="J31" s="48">
        <f t="shared" si="25"/>
        <v>0.6491228070175437</v>
      </c>
      <c r="K31" s="62">
        <f t="shared" si="25"/>
        <v>2.3863954186092635</v>
      </c>
      <c r="L31" s="48">
        <f t="shared" si="25"/>
        <v>1.0451322677002277</v>
      </c>
      <c r="M31" s="48">
        <f>(H28-I31)/(H28-H31)</f>
        <v>0.9832530985752105</v>
      </c>
      <c r="N31" s="63" t="s">
        <v>0</v>
      </c>
      <c r="O31" s="63" t="s">
        <v>0</v>
      </c>
      <c r="P31" s="63" t="s">
        <v>0</v>
      </c>
      <c r="Q31" s="63" t="s">
        <v>0</v>
      </c>
    </row>
    <row r="32" s="29" customFormat="1" ht="12.75"/>
    <row r="33" spans="1:3" s="29" customFormat="1" ht="12.75">
      <c r="A33" s="83" t="s">
        <v>28</v>
      </c>
      <c r="B33" s="86">
        <v>9</v>
      </c>
      <c r="C33" s="98" t="s">
        <v>35</v>
      </c>
    </row>
    <row r="34" spans="1:3" s="29" customFormat="1" ht="12.75">
      <c r="A34" s="83" t="s">
        <v>29</v>
      </c>
      <c r="B34" s="89">
        <v>43.48</v>
      </c>
      <c r="C34" s="98" t="s">
        <v>37</v>
      </c>
    </row>
    <row r="35" spans="1:3" s="29" customFormat="1" ht="12.75">
      <c r="A35" s="83" t="s">
        <v>30</v>
      </c>
      <c r="B35" s="87">
        <v>59.09</v>
      </c>
      <c r="C35" s="98" t="s">
        <v>38</v>
      </c>
    </row>
    <row r="36" spans="1:3" ht="12.75">
      <c r="A36" s="83" t="s">
        <v>33</v>
      </c>
      <c r="B36" s="90">
        <v>10</v>
      </c>
      <c r="C36" s="99" t="s">
        <v>35</v>
      </c>
    </row>
    <row r="37" spans="1:3" ht="12.75">
      <c r="A37" s="83" t="s">
        <v>31</v>
      </c>
      <c r="B37" s="88">
        <v>0.1581</v>
      </c>
      <c r="C37" s="99" t="s">
        <v>38</v>
      </c>
    </row>
    <row r="38" spans="1:3" ht="12.75">
      <c r="A38" s="83" t="s">
        <v>36</v>
      </c>
      <c r="B38" s="115">
        <v>80.5</v>
      </c>
      <c r="C38" s="99" t="s">
        <v>35</v>
      </c>
    </row>
  </sheetData>
  <conditionalFormatting sqref="B5:B6 B8:B17">
    <cfRule type="cellIs" priority="1" dxfId="0" operator="lessThan" stopIfTrue="1">
      <formula>$B$20-$B$21</formula>
    </cfRule>
    <cfRule type="cellIs" priority="2" dxfId="1" operator="greaterThan" stopIfTrue="1">
      <formula>$B$20+$B$21</formula>
    </cfRule>
  </conditionalFormatting>
  <conditionalFormatting sqref="C5:C6 C8:C17">
    <cfRule type="cellIs" priority="3" dxfId="0" operator="lessThan" stopIfTrue="1">
      <formula>$C$20-$C$21</formula>
    </cfRule>
    <cfRule type="cellIs" priority="4" dxfId="1" operator="greaterThan" stopIfTrue="1">
      <formula>$C$20+$C$21</formula>
    </cfRule>
  </conditionalFormatting>
  <conditionalFormatting sqref="D5:D6 D8:D17">
    <cfRule type="cellIs" priority="5" dxfId="0" operator="lessThan" stopIfTrue="1">
      <formula>$D$20-$D$21</formula>
    </cfRule>
    <cfRule type="cellIs" priority="6" dxfId="1" operator="greaterThan" stopIfTrue="1">
      <formula>$D$20+$D$21</formula>
    </cfRule>
  </conditionalFormatting>
  <conditionalFormatting sqref="E5:E6 E8:E17">
    <cfRule type="cellIs" priority="7" dxfId="0" operator="lessThan" stopIfTrue="1">
      <formula>$E$20-$E$21</formula>
    </cfRule>
    <cfRule type="cellIs" priority="8" dxfId="1" operator="greaterThan" stopIfTrue="1">
      <formula>$E$20+$E$21</formula>
    </cfRule>
  </conditionalFormatting>
  <conditionalFormatting sqref="F5:F6 F8:F17">
    <cfRule type="cellIs" priority="9" dxfId="0" operator="lessThan" stopIfTrue="1">
      <formula>$F$20-$F$21</formula>
    </cfRule>
    <cfRule type="cellIs" priority="10" dxfId="1" operator="greaterThan" stopIfTrue="1">
      <formula>$F$20+$F$21</formula>
    </cfRule>
  </conditionalFormatting>
  <conditionalFormatting sqref="G5:G6 G8:G17">
    <cfRule type="cellIs" priority="11" dxfId="0" operator="lessThan" stopIfTrue="1">
      <formula>$G$20-$G$21</formula>
    </cfRule>
    <cfRule type="cellIs" priority="12" dxfId="1" operator="greaterThan" stopIfTrue="1">
      <formula>$G$20+$G$21</formula>
    </cfRule>
  </conditionalFormatting>
  <conditionalFormatting sqref="J5:J6 J8:J17">
    <cfRule type="cellIs" priority="13" dxfId="0" operator="lessThan" stopIfTrue="1">
      <formula>$J$20-$J$21</formula>
    </cfRule>
    <cfRule type="cellIs" priority="14" dxfId="1" operator="greaterThan" stopIfTrue="1">
      <formula>$J$20+$J$21</formula>
    </cfRule>
  </conditionalFormatting>
  <conditionalFormatting sqref="A7:IV7">
    <cfRule type="cellIs" priority="15" dxfId="2" operator="not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cp:lastPrinted>2002-08-24T17:16:38Z</cp:lastPrinted>
  <dcterms:created xsi:type="dcterms:W3CDTF">2000-12-09T19:42:21Z</dcterms:created>
  <dcterms:modified xsi:type="dcterms:W3CDTF">2004-03-28T05:11:16Z</dcterms:modified>
  <cp:category/>
  <cp:version/>
  <cp:contentType/>
  <cp:contentStatus/>
</cp:coreProperties>
</file>