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HD" sheetId="1" r:id="rId1"/>
  </sheets>
  <definedNames/>
  <calcPr fullCalcOnLoad="1"/>
</workbook>
</file>

<file path=xl/sharedStrings.xml><?xml version="1.0" encoding="utf-8"?>
<sst xmlns="http://schemas.openxmlformats.org/spreadsheetml/2006/main" count="87" uniqueCount="40">
  <si>
    <t xml:space="preserve"> </t>
  </si>
  <si>
    <t>Investor</t>
  </si>
  <si>
    <t>Future Sales Growth</t>
  </si>
  <si>
    <t>Future EPS Growth</t>
  </si>
  <si>
    <t>5-Yr High P/E</t>
  </si>
  <si>
    <t>Est. High EPS</t>
  </si>
  <si>
    <t>5-Yr Low P/E</t>
  </si>
  <si>
    <t>Est. Low EPS</t>
  </si>
  <si>
    <t>Future High Price</t>
  </si>
  <si>
    <t>Future Low Price</t>
  </si>
  <si>
    <t>Estimate Low Price</t>
  </si>
  <si>
    <t>U/D</t>
  </si>
  <si>
    <t>Total Return</t>
  </si>
  <si>
    <t>(H - L)</t>
  </si>
  <si>
    <t>(H - L)/4</t>
  </si>
  <si>
    <t>Buy - Hold</t>
  </si>
  <si>
    <t>Hold - Sell</t>
  </si>
  <si>
    <t>Std Dev.</t>
  </si>
  <si>
    <t>Stat. High</t>
  </si>
  <si>
    <t>Stat. Low</t>
  </si>
  <si>
    <t>Maximum</t>
  </si>
  <si>
    <t>Minimum</t>
  </si>
  <si>
    <t>Delta</t>
  </si>
  <si>
    <t>% Difference</t>
  </si>
  <si>
    <t>Current Date</t>
  </si>
  <si>
    <t>Current Price =</t>
  </si>
  <si>
    <t>Average</t>
  </si>
  <si>
    <t>Risk Index</t>
  </si>
  <si>
    <t>MSN Valuation</t>
  </si>
  <si>
    <t>Quicken Valuation</t>
  </si>
  <si>
    <t>Value Pro</t>
  </si>
  <si>
    <t>Dividend Discount</t>
  </si>
  <si>
    <t>Take $tock</t>
  </si>
  <si>
    <t>DeMarche</t>
  </si>
  <si>
    <t>NAIC Take $tock</t>
  </si>
  <si>
    <t>Home Depot</t>
  </si>
  <si>
    <t>HD</t>
  </si>
  <si>
    <t>Excellent</t>
  </si>
  <si>
    <t>Very Good</t>
  </si>
  <si>
    <t>Good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</si>
</sst>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&quot;$&quot;#,##0.00"/>
    <numFmt numFmtId="169" formatCode="0.0%"/>
    <numFmt numFmtId="170" formatCode="_(&quot;$&quot;* #,##0.0_);_(&quot;$&quot;* \(#,##0.0\);_(&quot;$&quot;* &quot;-&quot;??_);_(@_)"/>
    <numFmt numFmtId="171" formatCode="0.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22"/>
      <color indexed="18"/>
      <name val="Baskerville Old Face"/>
      <family val="1"/>
    </font>
    <font>
      <b/>
      <sz val="11"/>
      <name val="Bookman Old Style"/>
      <family val="1"/>
    </font>
    <font>
      <b/>
      <sz val="12"/>
      <name val="Arial"/>
      <family val="2"/>
    </font>
    <font>
      <sz val="22"/>
      <color indexed="13"/>
      <name val="Baskerville Old Face"/>
      <family val="1"/>
    </font>
    <font>
      <sz val="10"/>
      <color indexed="18"/>
      <name val="Baskerville Old Face"/>
      <family val="1"/>
    </font>
    <font>
      <b/>
      <sz val="10"/>
      <color indexed="8"/>
      <name val="Bookman Old Style"/>
      <family val="1"/>
    </font>
    <font>
      <b/>
      <sz val="10"/>
      <name val="Bookman Old Style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"/>
      <family val="2"/>
    </font>
    <font>
      <b/>
      <sz val="18"/>
      <color indexed="13"/>
      <name val="Baskerville Old Face"/>
      <family val="1"/>
    </font>
    <font>
      <b/>
      <sz val="14"/>
      <color indexed="13"/>
      <name val="Baskerville Old Face"/>
      <family val="1"/>
    </font>
  </fonts>
  <fills count="1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double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ck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6" fillId="2" borderId="1" xfId="0" applyFont="1" applyFill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9" fillId="0" borderId="0" xfId="0" applyFont="1" applyBorder="1" applyAlignment="1">
      <alignment/>
    </xf>
    <xf numFmtId="8" fontId="9" fillId="3" borderId="0" xfId="0" applyNumberFormat="1" applyFont="1" applyFill="1" applyBorder="1" applyAlignment="1">
      <alignment/>
    </xf>
    <xf numFmtId="2" fontId="9" fillId="3" borderId="7" xfId="0" applyNumberFormat="1" applyFont="1" applyFill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2" fontId="11" fillId="4" borderId="9" xfId="21" applyNumberFormat="1" applyFont="1" applyFill="1" applyBorder="1" applyAlignment="1">
      <alignment horizontal="center" wrapText="1"/>
    </xf>
    <xf numFmtId="2" fontId="11" fillId="4" borderId="9" xfId="0" applyNumberFormat="1" applyFont="1" applyFill="1" applyBorder="1" applyAlignment="1">
      <alignment horizontal="center" wrapText="1"/>
    </xf>
    <xf numFmtId="44" fontId="11" fillId="4" borderId="9" xfId="17" applyFont="1" applyFill="1" applyBorder="1" applyAlignment="1">
      <alignment wrapText="1"/>
    </xf>
    <xf numFmtId="44" fontId="11" fillId="4" borderId="9" xfId="17" applyFont="1" applyFill="1" applyBorder="1" applyAlignment="1">
      <alignment horizontal="left" wrapText="1"/>
    </xf>
    <xf numFmtId="44" fontId="11" fillId="0" borderId="9" xfId="17" applyFont="1" applyBorder="1" applyAlignment="1">
      <alignment horizontal="center" wrapText="1"/>
    </xf>
    <xf numFmtId="44" fontId="11" fillId="4" borderId="9" xfId="17" applyFont="1" applyFill="1" applyBorder="1" applyAlignment="1">
      <alignment horizontal="center"/>
    </xf>
    <xf numFmtId="167" fontId="11" fillId="0" borderId="9" xfId="0" applyNumberFormat="1" applyFont="1" applyBorder="1" applyAlignment="1">
      <alignment horizontal="center"/>
    </xf>
    <xf numFmtId="169" fontId="11" fillId="0" borderId="10" xfId="0" applyNumberFormat="1" applyFont="1" applyFill="1" applyBorder="1" applyAlignment="1">
      <alignment horizontal="center"/>
    </xf>
    <xf numFmtId="169" fontId="11" fillId="0" borderId="9" xfId="0" applyNumberFormat="1" applyFont="1" applyFill="1" applyBorder="1" applyAlignment="1">
      <alignment horizontal="center"/>
    </xf>
    <xf numFmtId="44" fontId="0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44" fontId="11" fillId="4" borderId="9" xfId="17" applyFont="1" applyFill="1" applyBorder="1" applyAlignment="1">
      <alignment horizontal="center" wrapText="1"/>
    </xf>
    <xf numFmtId="2" fontId="11" fillId="0" borderId="9" xfId="0" applyNumberFormat="1" applyFont="1" applyBorder="1" applyAlignment="1">
      <alignment/>
    </xf>
    <xf numFmtId="0" fontId="11" fillId="0" borderId="9" xfId="0" applyFont="1" applyBorder="1" applyAlignment="1">
      <alignment/>
    </xf>
    <xf numFmtId="168" fontId="11" fillId="0" borderId="9" xfId="0" applyNumberFormat="1" applyFont="1" applyBorder="1" applyAlignment="1">
      <alignment horizontal="center"/>
    </xf>
    <xf numFmtId="167" fontId="11" fillId="0" borderId="9" xfId="0" applyNumberFormat="1" applyFont="1" applyBorder="1" applyAlignment="1">
      <alignment/>
    </xf>
    <xf numFmtId="169" fontId="11" fillId="0" borderId="9" xfId="0" applyNumberFormat="1" applyFont="1" applyBorder="1" applyAlignment="1">
      <alignment horizontal="center"/>
    </xf>
    <xf numFmtId="0" fontId="10" fillId="0" borderId="9" xfId="0" applyFont="1" applyBorder="1" applyAlignment="1">
      <alignment/>
    </xf>
    <xf numFmtId="2" fontId="11" fillId="5" borderId="9" xfId="21" applyNumberFormat="1" applyFont="1" applyFill="1" applyBorder="1" applyAlignment="1">
      <alignment horizontal="center"/>
    </xf>
    <xf numFmtId="44" fontId="11" fillId="5" borderId="9" xfId="17" applyFont="1" applyFill="1" applyBorder="1" applyAlignment="1">
      <alignment horizontal="center"/>
    </xf>
    <xf numFmtId="2" fontId="11" fillId="0" borderId="9" xfId="21" applyNumberFormat="1" applyFont="1" applyBorder="1" applyAlignment="1">
      <alignment horizontal="center"/>
    </xf>
    <xf numFmtId="44" fontId="11" fillId="0" borderId="9" xfId="17" applyFont="1" applyBorder="1" applyAlignment="1">
      <alignment horizontal="center"/>
    </xf>
    <xf numFmtId="169" fontId="11" fillId="5" borderId="9" xfId="21" applyNumberFormat="1" applyFont="1" applyFill="1" applyBorder="1" applyAlignment="1">
      <alignment horizontal="center"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11" fillId="6" borderId="11" xfId="21" applyNumberFormat="1" applyFont="1" applyFill="1" applyBorder="1" applyAlignment="1">
      <alignment horizontal="center"/>
    </xf>
    <xf numFmtId="44" fontId="11" fillId="6" borderId="11" xfId="17" applyFont="1" applyFill="1" applyBorder="1" applyAlignment="1">
      <alignment horizontal="center"/>
    </xf>
    <xf numFmtId="44" fontId="11" fillId="7" borderId="11" xfId="17" applyFont="1" applyFill="1" applyBorder="1" applyAlignment="1">
      <alignment horizontal="center"/>
    </xf>
    <xf numFmtId="169" fontId="11" fillId="6" borderId="11" xfId="21" applyNumberFormat="1" applyFont="1" applyFill="1" applyBorder="1" applyAlignment="1">
      <alignment horizontal="center"/>
    </xf>
    <xf numFmtId="169" fontId="11" fillId="6" borderId="9" xfId="0" applyNumberFormat="1" applyFont="1" applyFill="1" applyBorder="1" applyAlignment="1">
      <alignment horizontal="center"/>
    </xf>
    <xf numFmtId="44" fontId="11" fillId="3" borderId="11" xfId="17" applyFont="1" applyFill="1" applyBorder="1" applyAlignment="1">
      <alignment horizontal="center"/>
    </xf>
    <xf numFmtId="2" fontId="11" fillId="6" borderId="9" xfId="21" applyNumberFormat="1" applyFont="1" applyFill="1" applyBorder="1" applyAlignment="1">
      <alignment horizontal="center"/>
    </xf>
    <xf numFmtId="2" fontId="11" fillId="6" borderId="9" xfId="0" applyNumberFormat="1" applyFont="1" applyFill="1" applyBorder="1" applyAlignment="1">
      <alignment horizontal="center"/>
    </xf>
    <xf numFmtId="44" fontId="11" fillId="6" borderId="9" xfId="17" applyFont="1" applyFill="1" applyBorder="1" applyAlignment="1">
      <alignment horizontal="center"/>
    </xf>
    <xf numFmtId="44" fontId="11" fillId="8" borderId="9" xfId="17" applyFont="1" applyFill="1" applyBorder="1" applyAlignment="1">
      <alignment horizontal="center"/>
    </xf>
    <xf numFmtId="169" fontId="11" fillId="6" borderId="9" xfId="21" applyNumberFormat="1" applyFont="1" applyFill="1" applyBorder="1" applyAlignment="1">
      <alignment horizontal="center"/>
    </xf>
    <xf numFmtId="44" fontId="11" fillId="3" borderId="9" xfId="17" applyFont="1" applyFill="1" applyBorder="1" applyAlignment="1">
      <alignment horizontal="center"/>
    </xf>
    <xf numFmtId="0" fontId="11" fillId="3" borderId="0" xfId="0" applyFont="1" applyFill="1" applyAlignment="1">
      <alignment/>
    </xf>
    <xf numFmtId="2" fontId="11" fillId="5" borderId="12" xfId="21" applyNumberFormat="1" applyFont="1" applyFill="1" applyBorder="1" applyAlignment="1">
      <alignment horizontal="center"/>
    </xf>
    <xf numFmtId="169" fontId="11" fillId="5" borderId="11" xfId="21" applyNumberFormat="1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44" fontId="11" fillId="3" borderId="9" xfId="0" applyNumberFormat="1" applyFont="1" applyFill="1" applyBorder="1" applyAlignment="1">
      <alignment horizontal="center"/>
    </xf>
    <xf numFmtId="39" fontId="11" fillId="6" borderId="9" xfId="17" applyNumberFormat="1" applyFont="1" applyFill="1" applyBorder="1" applyAlignment="1">
      <alignment horizontal="center"/>
    </xf>
    <xf numFmtId="9" fontId="11" fillId="6" borderId="9" xfId="0" applyNumberFormat="1" applyFont="1" applyFill="1" applyBorder="1" applyAlignment="1">
      <alignment horizontal="center"/>
    </xf>
    <xf numFmtId="169" fontId="11" fillId="3" borderId="9" xfId="0" applyNumberFormat="1" applyFont="1" applyFill="1" applyBorder="1" applyAlignment="1">
      <alignment horizontal="center"/>
    </xf>
    <xf numFmtId="0" fontId="12" fillId="9" borderId="13" xfId="0" applyFont="1" applyFill="1" applyBorder="1" applyAlignment="1">
      <alignment horizontal="center" wrapText="1"/>
    </xf>
    <xf numFmtId="0" fontId="13" fillId="10" borderId="14" xfId="0" applyFont="1" applyFill="1" applyBorder="1" applyAlignment="1">
      <alignment horizontal="center"/>
    </xf>
    <xf numFmtId="9" fontId="12" fillId="11" borderId="15" xfId="0" applyNumberFormat="1" applyFont="1" applyFill="1" applyBorder="1" applyAlignment="1">
      <alignment horizontal="center"/>
    </xf>
    <xf numFmtId="0" fontId="12" fillId="11" borderId="14" xfId="0" applyFont="1" applyFill="1" applyBorder="1" applyAlignment="1">
      <alignment horizontal="center"/>
    </xf>
    <xf numFmtId="0" fontId="12" fillId="12" borderId="15" xfId="0" applyFont="1" applyFill="1" applyBorder="1" applyAlignment="1">
      <alignment horizontal="center"/>
    </xf>
    <xf numFmtId="0" fontId="12" fillId="12" borderId="14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4" fillId="13" borderId="14" xfId="0" applyFont="1" applyFill="1" applyBorder="1" applyAlignment="1">
      <alignment horizontal="center"/>
    </xf>
    <xf numFmtId="9" fontId="14" fillId="13" borderId="14" xfId="0" applyNumberFormat="1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12" fillId="9" borderId="9" xfId="0" applyFont="1" applyFill="1" applyBorder="1" applyAlignment="1">
      <alignment horizontal="center" wrapText="1"/>
    </xf>
    <xf numFmtId="0" fontId="12" fillId="9" borderId="16" xfId="0" applyFont="1" applyFill="1" applyBorder="1" applyAlignment="1">
      <alignment horizontal="center" wrapText="1"/>
    </xf>
    <xf numFmtId="0" fontId="12" fillId="9" borderId="16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2" fillId="0" borderId="3" xfId="0" applyFont="1" applyBorder="1" applyAlignment="1">
      <alignment/>
    </xf>
    <xf numFmtId="0" fontId="15" fillId="0" borderId="14" xfId="0" applyFont="1" applyBorder="1" applyAlignment="1">
      <alignment horizontal="center" wrapText="1"/>
    </xf>
    <xf numFmtId="44" fontId="11" fillId="0" borderId="0" xfId="17" applyFont="1" applyAlignment="1">
      <alignment/>
    </xf>
    <xf numFmtId="2" fontId="11" fillId="5" borderId="10" xfId="21" applyNumberFormat="1" applyFont="1" applyFill="1" applyBorder="1" applyAlignment="1">
      <alignment horizontal="center"/>
    </xf>
    <xf numFmtId="44" fontId="11" fillId="5" borderId="10" xfId="17" applyFont="1" applyFill="1" applyBorder="1" applyAlignment="1">
      <alignment horizontal="center"/>
    </xf>
    <xf numFmtId="169" fontId="11" fillId="5" borderId="10" xfId="21" applyNumberFormat="1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167" fontId="11" fillId="5" borderId="10" xfId="21" applyNumberFormat="1" applyFont="1" applyFill="1" applyBorder="1" applyAlignment="1">
      <alignment horizontal="center"/>
    </xf>
    <xf numFmtId="167" fontId="11" fillId="5" borderId="9" xfId="21" applyNumberFormat="1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8" fontId="0" fillId="7" borderId="10" xfId="0" applyNumberFormat="1" applyFont="1" applyFill="1" applyBorder="1" applyAlignment="1">
      <alignment/>
    </xf>
    <xf numFmtId="10" fontId="0" fillId="7" borderId="10" xfId="0" applyNumberFormat="1" applyFill="1" applyBorder="1" applyAlignment="1">
      <alignment/>
    </xf>
    <xf numFmtId="8" fontId="0" fillId="4" borderId="10" xfId="0" applyNumberFormat="1" applyFont="1" applyFill="1" applyBorder="1" applyAlignment="1">
      <alignment/>
    </xf>
    <xf numFmtId="0" fontId="0" fillId="4" borderId="10" xfId="0" applyFill="1" applyBorder="1" applyAlignment="1">
      <alignment horizontal="center"/>
    </xf>
    <xf numFmtId="0" fontId="9" fillId="4" borderId="18" xfId="0" applyFont="1" applyFill="1" applyBorder="1" applyAlignment="1">
      <alignment/>
    </xf>
    <xf numFmtId="8" fontId="9" fillId="4" borderId="19" xfId="0" applyNumberFormat="1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14" fontId="8" fillId="3" borderId="8" xfId="0" applyNumberFormat="1" applyFont="1" applyFill="1" applyBorder="1" applyAlignment="1">
      <alignment/>
    </xf>
    <xf numFmtId="0" fontId="9" fillId="0" borderId="21" xfId="0" applyFont="1" applyBorder="1" applyAlignment="1">
      <alignment/>
    </xf>
    <xf numFmtId="0" fontId="9" fillId="4" borderId="22" xfId="0" applyFont="1" applyFill="1" applyBorder="1" applyAlignment="1">
      <alignment horizontal="center"/>
    </xf>
    <xf numFmtId="14" fontId="9" fillId="4" borderId="23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rgb="FFFFFF00"/>
      </font>
      <fill>
        <patternFill>
          <bgColor rgb="FFFF0000"/>
        </patternFill>
      </fill>
      <border/>
    </dxf>
    <dxf>
      <font>
        <b/>
        <i val="0"/>
        <color rgb="FFFFFF00"/>
      </font>
      <fill>
        <patternFill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1">
      <pane xSplit="1" ySplit="4" topLeftCell="B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29" sqref="I29"/>
    </sheetView>
  </sheetViews>
  <sheetFormatPr defaultColWidth="9.140625" defaultRowHeight="12.75"/>
  <cols>
    <col min="1" max="1" width="22.00390625" style="0" customWidth="1"/>
    <col min="2" max="2" width="10.140625" style="0" customWidth="1"/>
    <col min="3" max="3" width="9.8515625" style="0" customWidth="1"/>
    <col min="5" max="5" width="14.00390625" style="0" customWidth="1"/>
    <col min="7" max="7" width="13.7109375" style="0" customWidth="1"/>
    <col min="8" max="8" width="10.421875" style="0" customWidth="1"/>
    <col min="9" max="10" width="10.140625" style="0" customWidth="1"/>
    <col min="11" max="12" width="9.7109375" style="0" customWidth="1"/>
    <col min="13" max="13" width="10.28125" style="0" customWidth="1"/>
  </cols>
  <sheetData>
    <row r="1" spans="1:11" ht="29.25" thickBot="1" thickTop="1">
      <c r="A1" s="78" t="s">
        <v>35</v>
      </c>
      <c r="B1" s="6"/>
      <c r="C1" s="79" t="s">
        <v>36</v>
      </c>
      <c r="D1" s="1" t="s">
        <v>0</v>
      </c>
      <c r="E1" s="2"/>
      <c r="F1" s="3"/>
      <c r="G1" s="3"/>
      <c r="H1" s="3"/>
      <c r="I1" s="5"/>
      <c r="J1" s="4"/>
      <c r="K1" s="10"/>
    </row>
    <row r="2" spans="1:13" s="10" customFormat="1" ht="14.25" thickBot="1" thickTop="1">
      <c r="A2" s="7"/>
      <c r="B2" s="8"/>
      <c r="C2" s="9"/>
      <c r="D2" s="96" t="s">
        <v>0</v>
      </c>
      <c r="E2" s="99" t="s">
        <v>24</v>
      </c>
      <c r="F2" s="98"/>
      <c r="G2" s="94" t="s">
        <v>25</v>
      </c>
      <c r="H2" s="95">
        <v>36.31</v>
      </c>
      <c r="J2" s="11"/>
      <c r="K2" s="11"/>
      <c r="L2" s="11"/>
      <c r="M2" s="11"/>
    </row>
    <row r="3" spans="1:17" s="10" customFormat="1" ht="14.25" thickBot="1" thickTop="1">
      <c r="A3" s="7"/>
      <c r="B3" s="12"/>
      <c r="C3" s="13"/>
      <c r="D3" s="97" t="s">
        <v>0</v>
      </c>
      <c r="E3" s="100">
        <v>38044</v>
      </c>
      <c r="F3" s="14"/>
      <c r="G3" s="14"/>
      <c r="H3" s="15"/>
      <c r="I3" s="11"/>
      <c r="J3" s="16" t="s">
        <v>0</v>
      </c>
      <c r="K3" s="17"/>
      <c r="L3" s="17"/>
      <c r="M3" s="11"/>
      <c r="N3" s="11"/>
      <c r="O3" s="11"/>
      <c r="P3" s="11"/>
      <c r="Q3" s="11"/>
    </row>
    <row r="4" spans="1:17" s="18" customFormat="1" ht="48" thickTop="1">
      <c r="A4" s="65" t="s">
        <v>1</v>
      </c>
      <c r="B4" s="75" t="s">
        <v>2</v>
      </c>
      <c r="C4" s="75" t="s">
        <v>3</v>
      </c>
      <c r="D4" s="75" t="s">
        <v>4</v>
      </c>
      <c r="E4" s="76" t="s">
        <v>5</v>
      </c>
      <c r="F4" s="76" t="s">
        <v>6</v>
      </c>
      <c r="G4" s="76" t="s">
        <v>7</v>
      </c>
      <c r="H4" s="76" t="s">
        <v>8</v>
      </c>
      <c r="I4" s="76" t="s">
        <v>9</v>
      </c>
      <c r="J4" s="76" t="s">
        <v>10</v>
      </c>
      <c r="K4" s="76" t="s">
        <v>11</v>
      </c>
      <c r="L4" s="76" t="s">
        <v>12</v>
      </c>
      <c r="M4" s="76" t="s">
        <v>27</v>
      </c>
      <c r="N4" s="76" t="s">
        <v>13</v>
      </c>
      <c r="O4" s="77" t="s">
        <v>14</v>
      </c>
      <c r="P4" s="76" t="s">
        <v>15</v>
      </c>
      <c r="Q4" s="76" t="s">
        <v>16</v>
      </c>
    </row>
    <row r="5" spans="1:17" s="29" customFormat="1" ht="15">
      <c r="A5" s="81" t="s">
        <v>32</v>
      </c>
      <c r="B5" s="19">
        <v>8.6</v>
      </c>
      <c r="C5" s="19">
        <v>8.6</v>
      </c>
      <c r="D5" s="20">
        <v>30</v>
      </c>
      <c r="E5" s="21">
        <v>2.36</v>
      </c>
      <c r="F5" s="20">
        <v>18</v>
      </c>
      <c r="G5" s="22">
        <v>1.66</v>
      </c>
      <c r="H5" s="23">
        <f aca="true" t="shared" si="0" ref="H5:H16">D5*E5</f>
        <v>70.8</v>
      </c>
      <c r="I5" s="23">
        <f aca="true" t="shared" si="1" ref="I5:I16">F5*G5</f>
        <v>29.88</v>
      </c>
      <c r="J5" s="24">
        <v>29.94</v>
      </c>
      <c r="K5" s="25">
        <f aca="true" t="shared" si="2" ref="K5:K16">(H5-$H$2)/($H$2-J5)</f>
        <v>5.414442700156984</v>
      </c>
      <c r="L5" s="26">
        <f aca="true" t="shared" si="3" ref="L5:L16">((H5/$H$2)^(1/5))-1</f>
        <v>0.14288202361958957</v>
      </c>
      <c r="M5" s="27">
        <f aca="true" t="shared" si="4" ref="M5:M16">($H$2-J5)/(H5-J5)</f>
        <v>0.15589818893783655</v>
      </c>
      <c r="N5" s="28">
        <f aca="true" t="shared" si="5" ref="N5:N16">H5-J5</f>
        <v>40.86</v>
      </c>
      <c r="O5" s="28">
        <f aca="true" t="shared" si="6" ref="O5:O29">N5/4</f>
        <v>10.215</v>
      </c>
      <c r="P5" s="28">
        <f aca="true" t="shared" si="7" ref="P5:P16">J5+O5</f>
        <v>40.155</v>
      </c>
      <c r="Q5" s="28">
        <f aca="true" t="shared" si="8" ref="Q5:Q16">P5+O5+O5</f>
        <v>60.58500000000001</v>
      </c>
    </row>
    <row r="6" spans="1:17" s="29" customFormat="1" ht="15">
      <c r="A6" s="81" t="s">
        <v>34</v>
      </c>
      <c r="B6" s="19">
        <v>8.6</v>
      </c>
      <c r="C6" s="19">
        <v>8.6</v>
      </c>
      <c r="D6" s="20">
        <v>30</v>
      </c>
      <c r="E6" s="21">
        <v>2.36</v>
      </c>
      <c r="F6" s="20">
        <v>17.8</v>
      </c>
      <c r="G6" s="22">
        <v>1.66</v>
      </c>
      <c r="H6" s="23">
        <f t="shared" si="0"/>
        <v>70.8</v>
      </c>
      <c r="I6" s="23">
        <f t="shared" si="1"/>
        <v>29.548</v>
      </c>
      <c r="J6" s="24">
        <v>29.6</v>
      </c>
      <c r="K6" s="25">
        <f t="shared" si="2"/>
        <v>5.140089418777942</v>
      </c>
      <c r="L6" s="26">
        <f t="shared" si="3"/>
        <v>0.14288202361958957</v>
      </c>
      <c r="M6" s="27">
        <f t="shared" si="4"/>
        <v>0.16286407766990296</v>
      </c>
      <c r="N6" s="28">
        <f t="shared" si="5"/>
        <v>41.199999999999996</v>
      </c>
      <c r="O6" s="28">
        <f t="shared" si="6"/>
        <v>10.299999999999999</v>
      </c>
      <c r="P6" s="28">
        <f t="shared" si="7"/>
        <v>39.9</v>
      </c>
      <c r="Q6" s="28">
        <f t="shared" si="8"/>
        <v>60.49999999999999</v>
      </c>
    </row>
    <row r="7" spans="1:17" s="29" customFormat="1" ht="15">
      <c r="A7" s="81">
        <v>1</v>
      </c>
      <c r="B7" s="19">
        <v>11</v>
      </c>
      <c r="C7" s="19">
        <v>12.2</v>
      </c>
      <c r="D7" s="20">
        <v>30</v>
      </c>
      <c r="E7" s="21">
        <v>3.35</v>
      </c>
      <c r="F7" s="20">
        <v>16</v>
      </c>
      <c r="G7" s="22">
        <v>1.88</v>
      </c>
      <c r="H7" s="23">
        <f t="shared" si="0"/>
        <v>100.5</v>
      </c>
      <c r="I7" s="23">
        <f t="shared" si="1"/>
        <v>30.08</v>
      </c>
      <c r="J7" s="24">
        <v>28.5</v>
      </c>
      <c r="K7" s="25">
        <f t="shared" si="2"/>
        <v>8.218950064020484</v>
      </c>
      <c r="L7" s="26">
        <f t="shared" si="3"/>
        <v>0.2258235556221284</v>
      </c>
      <c r="M7" s="27">
        <f t="shared" si="4"/>
        <v>0.10847222222222225</v>
      </c>
      <c r="N7" s="28">
        <f t="shared" si="5"/>
        <v>72</v>
      </c>
      <c r="O7" s="28">
        <f t="shared" si="6"/>
        <v>18</v>
      </c>
      <c r="P7" s="28">
        <f t="shared" si="7"/>
        <v>46.5</v>
      </c>
      <c r="Q7" s="28">
        <f t="shared" si="8"/>
        <v>82.5</v>
      </c>
    </row>
    <row r="8" spans="1:17" s="29" customFormat="1" ht="15">
      <c r="A8" s="81">
        <v>2</v>
      </c>
      <c r="B8" s="19">
        <v>12</v>
      </c>
      <c r="C8" s="19">
        <v>12</v>
      </c>
      <c r="D8" s="20">
        <v>25</v>
      </c>
      <c r="E8" s="21">
        <v>2.75</v>
      </c>
      <c r="F8" s="20">
        <v>20</v>
      </c>
      <c r="G8" s="22">
        <v>1.87</v>
      </c>
      <c r="H8" s="23">
        <f t="shared" si="0"/>
        <v>68.75</v>
      </c>
      <c r="I8" s="23">
        <f t="shared" si="1"/>
        <v>37.400000000000006</v>
      </c>
      <c r="J8" s="24">
        <v>28.3</v>
      </c>
      <c r="K8" s="25">
        <f t="shared" si="2"/>
        <v>4.049937578027465</v>
      </c>
      <c r="L8" s="26">
        <f t="shared" si="3"/>
        <v>0.1361856261192509</v>
      </c>
      <c r="M8" s="27">
        <f t="shared" si="4"/>
        <v>0.19802224969097654</v>
      </c>
      <c r="N8" s="28">
        <f t="shared" si="5"/>
        <v>40.45</v>
      </c>
      <c r="O8" s="28">
        <f t="shared" si="6"/>
        <v>10.1125</v>
      </c>
      <c r="P8" s="28">
        <f t="shared" si="7"/>
        <v>38.4125</v>
      </c>
      <c r="Q8" s="28">
        <f t="shared" si="8"/>
        <v>58.6375</v>
      </c>
    </row>
    <row r="9" spans="1:17" s="29" customFormat="1" ht="15">
      <c r="A9" s="81">
        <v>3</v>
      </c>
      <c r="B9" s="19">
        <v>15.5</v>
      </c>
      <c r="C9" s="19">
        <v>15.5</v>
      </c>
      <c r="D9" s="20">
        <v>24.9</v>
      </c>
      <c r="E9" s="21">
        <v>3.21</v>
      </c>
      <c r="F9" s="20">
        <v>14</v>
      </c>
      <c r="G9" s="22">
        <v>1.87</v>
      </c>
      <c r="H9" s="23">
        <f t="shared" si="0"/>
        <v>79.92899999999999</v>
      </c>
      <c r="I9" s="23">
        <f t="shared" si="1"/>
        <v>26.18</v>
      </c>
      <c r="J9" s="24">
        <v>26.2</v>
      </c>
      <c r="K9" s="25">
        <f t="shared" si="2"/>
        <v>4.31444114737883</v>
      </c>
      <c r="L9" s="26">
        <f t="shared" si="3"/>
        <v>0.17094265334404368</v>
      </c>
      <c r="M9" s="27">
        <f t="shared" si="4"/>
        <v>0.18816653948519432</v>
      </c>
      <c r="N9" s="28">
        <f t="shared" si="5"/>
        <v>53.728999999999985</v>
      </c>
      <c r="O9" s="28">
        <f t="shared" si="6"/>
        <v>13.432249999999996</v>
      </c>
      <c r="P9" s="28">
        <f t="shared" si="7"/>
        <v>39.63225</v>
      </c>
      <c r="Q9" s="28">
        <f t="shared" si="8"/>
        <v>66.49674999999999</v>
      </c>
    </row>
    <row r="10" spans="1:17" s="29" customFormat="1" ht="15">
      <c r="A10" s="81">
        <v>4</v>
      </c>
      <c r="B10" s="19">
        <v>12</v>
      </c>
      <c r="C10" s="19">
        <v>12.8</v>
      </c>
      <c r="D10" s="20">
        <v>28</v>
      </c>
      <c r="E10" s="21">
        <v>3.44</v>
      </c>
      <c r="F10" s="20">
        <v>12</v>
      </c>
      <c r="G10" s="22">
        <v>1.88</v>
      </c>
      <c r="H10" s="23">
        <f aca="true" t="shared" si="9" ref="H10:H15">D10*E10</f>
        <v>96.32</v>
      </c>
      <c r="I10" s="23">
        <f aca="true" t="shared" si="10" ref="I10:I15">F10*G10</f>
        <v>22.56</v>
      </c>
      <c r="J10" s="24">
        <v>22</v>
      </c>
      <c r="K10" s="25">
        <f aca="true" t="shared" si="11" ref="K10:K15">(H10-$H$2)/($H$2-J10)</f>
        <v>4.193570929419985</v>
      </c>
      <c r="L10" s="26">
        <f aca="true" t="shared" si="12" ref="L10:L15">((H10/$H$2)^(1/5))-1</f>
        <v>0.215452650454663</v>
      </c>
      <c r="M10" s="27">
        <f aca="true" t="shared" si="13" ref="M10:M15">($H$2-J10)/(H10-J10)</f>
        <v>0.19254574811625408</v>
      </c>
      <c r="N10" s="28">
        <f aca="true" t="shared" si="14" ref="N10:N15">H10-J10</f>
        <v>74.32</v>
      </c>
      <c r="O10" s="28">
        <f t="shared" si="6"/>
        <v>18.58</v>
      </c>
      <c r="P10" s="28">
        <f aca="true" t="shared" si="15" ref="P10:P15">J10+O10</f>
        <v>40.58</v>
      </c>
      <c r="Q10" s="28">
        <f aca="true" t="shared" si="16" ref="Q10:Q15">P10+O10+O10</f>
        <v>77.74</v>
      </c>
    </row>
    <row r="11" spans="1:17" s="29" customFormat="1" ht="15">
      <c r="A11" s="81">
        <v>5</v>
      </c>
      <c r="B11" s="19">
        <v>10</v>
      </c>
      <c r="C11" s="19">
        <v>11</v>
      </c>
      <c r="D11" s="20">
        <v>26</v>
      </c>
      <c r="E11" s="21">
        <v>3.17</v>
      </c>
      <c r="F11" s="20">
        <v>13</v>
      </c>
      <c r="G11" s="22">
        <v>1.88</v>
      </c>
      <c r="H11" s="23">
        <f t="shared" si="9"/>
        <v>82.42</v>
      </c>
      <c r="I11" s="23">
        <f t="shared" si="10"/>
        <v>24.439999999999998</v>
      </c>
      <c r="J11" s="24">
        <v>24.4</v>
      </c>
      <c r="K11" s="25">
        <f t="shared" si="11"/>
        <v>3.87153652392947</v>
      </c>
      <c r="L11" s="26">
        <f t="shared" si="12"/>
        <v>0.1781518573651184</v>
      </c>
      <c r="M11" s="27">
        <f t="shared" si="13"/>
        <v>0.20527404343329891</v>
      </c>
      <c r="N11" s="28">
        <f t="shared" si="14"/>
        <v>58.02</v>
      </c>
      <c r="O11" s="28">
        <f t="shared" si="6"/>
        <v>14.505</v>
      </c>
      <c r="P11" s="28">
        <f t="shared" si="15"/>
        <v>38.905</v>
      </c>
      <c r="Q11" s="28">
        <f t="shared" si="16"/>
        <v>67.915</v>
      </c>
    </row>
    <row r="12" spans="1:17" s="29" customFormat="1" ht="15">
      <c r="A12" s="81">
        <v>6</v>
      </c>
      <c r="B12" s="19">
        <v>11</v>
      </c>
      <c r="C12" s="19">
        <v>11</v>
      </c>
      <c r="D12" s="20">
        <v>30</v>
      </c>
      <c r="E12" s="21">
        <v>2.73</v>
      </c>
      <c r="F12" s="20">
        <v>20</v>
      </c>
      <c r="G12" s="22">
        <v>1.65</v>
      </c>
      <c r="H12" s="23">
        <f t="shared" si="9"/>
        <v>81.9</v>
      </c>
      <c r="I12" s="23">
        <f t="shared" si="10"/>
        <v>33</v>
      </c>
      <c r="J12" s="24">
        <v>28.3</v>
      </c>
      <c r="K12" s="25">
        <f t="shared" si="11"/>
        <v>5.691635455680399</v>
      </c>
      <c r="L12" s="26">
        <f t="shared" si="12"/>
        <v>0.17666146441063146</v>
      </c>
      <c r="M12" s="27">
        <f t="shared" si="13"/>
        <v>0.14944029850746268</v>
      </c>
      <c r="N12" s="28">
        <f t="shared" si="14"/>
        <v>53.60000000000001</v>
      </c>
      <c r="O12" s="28">
        <f t="shared" si="6"/>
        <v>13.400000000000002</v>
      </c>
      <c r="P12" s="28">
        <f t="shared" si="15"/>
        <v>41.7</v>
      </c>
      <c r="Q12" s="28">
        <f t="shared" si="16"/>
        <v>68.50000000000001</v>
      </c>
    </row>
    <row r="13" spans="1:17" s="29" customFormat="1" ht="15">
      <c r="A13" s="81">
        <v>7</v>
      </c>
      <c r="B13" s="19">
        <v>12.5</v>
      </c>
      <c r="C13" s="19">
        <v>12.5</v>
      </c>
      <c r="D13" s="20">
        <v>30</v>
      </c>
      <c r="E13" s="21">
        <v>3.39</v>
      </c>
      <c r="F13" s="20">
        <v>17.5</v>
      </c>
      <c r="G13" s="22">
        <v>1.87</v>
      </c>
      <c r="H13" s="23">
        <f t="shared" si="9"/>
        <v>101.7</v>
      </c>
      <c r="I13" s="23">
        <f t="shared" si="10"/>
        <v>32.725</v>
      </c>
      <c r="J13" s="24">
        <v>32.7</v>
      </c>
      <c r="K13" s="25">
        <f t="shared" si="11"/>
        <v>18.113573407202217</v>
      </c>
      <c r="L13" s="26">
        <f t="shared" si="12"/>
        <v>0.2287370134669091</v>
      </c>
      <c r="M13" s="27">
        <f t="shared" si="13"/>
        <v>0.05231884057971014</v>
      </c>
      <c r="N13" s="28">
        <f t="shared" si="14"/>
        <v>69</v>
      </c>
      <c r="O13" s="28">
        <f t="shared" si="6"/>
        <v>17.25</v>
      </c>
      <c r="P13" s="28">
        <f t="shared" si="15"/>
        <v>49.95</v>
      </c>
      <c r="Q13" s="28">
        <f t="shared" si="16"/>
        <v>84.45</v>
      </c>
    </row>
    <row r="14" spans="1:17" s="29" customFormat="1" ht="15">
      <c r="A14" s="81">
        <v>8</v>
      </c>
      <c r="B14" s="19">
        <v>12.5</v>
      </c>
      <c r="C14" s="19">
        <v>12.5</v>
      </c>
      <c r="D14" s="20">
        <v>22.7</v>
      </c>
      <c r="E14" s="21">
        <v>3.37</v>
      </c>
      <c r="F14" s="20">
        <v>12.5</v>
      </c>
      <c r="G14" s="22">
        <v>1.87</v>
      </c>
      <c r="H14" s="23">
        <f t="shared" si="9"/>
        <v>76.499</v>
      </c>
      <c r="I14" s="23">
        <f t="shared" si="10"/>
        <v>23.375</v>
      </c>
      <c r="J14" s="24">
        <v>23.4</v>
      </c>
      <c r="K14" s="25">
        <f t="shared" si="11"/>
        <v>3.113013168086753</v>
      </c>
      <c r="L14" s="26">
        <f t="shared" si="12"/>
        <v>0.16071581498490506</v>
      </c>
      <c r="M14" s="27">
        <f t="shared" si="13"/>
        <v>0.2431307557581123</v>
      </c>
      <c r="N14" s="28">
        <f t="shared" si="14"/>
        <v>53.099</v>
      </c>
      <c r="O14" s="28">
        <f t="shared" si="6"/>
        <v>13.27475</v>
      </c>
      <c r="P14" s="28">
        <f t="shared" si="15"/>
        <v>36.674749999999996</v>
      </c>
      <c r="Q14" s="28">
        <f t="shared" si="16"/>
        <v>63.22424999999999</v>
      </c>
    </row>
    <row r="15" spans="1:17" s="29" customFormat="1" ht="15">
      <c r="A15" s="81">
        <v>9</v>
      </c>
      <c r="B15" s="19">
        <v>7.5</v>
      </c>
      <c r="C15" s="19">
        <v>12</v>
      </c>
      <c r="D15" s="20">
        <v>25</v>
      </c>
      <c r="E15" s="21">
        <v>2.89</v>
      </c>
      <c r="F15" s="20">
        <v>15</v>
      </c>
      <c r="G15" s="22">
        <v>1.56</v>
      </c>
      <c r="H15" s="23">
        <f t="shared" si="9"/>
        <v>72.25</v>
      </c>
      <c r="I15" s="23">
        <f t="shared" si="10"/>
        <v>23.400000000000002</v>
      </c>
      <c r="J15" s="24">
        <v>20.1</v>
      </c>
      <c r="K15" s="25">
        <f t="shared" si="11"/>
        <v>2.217149907464528</v>
      </c>
      <c r="L15" s="26">
        <f t="shared" si="12"/>
        <v>0.1475254350332862</v>
      </c>
      <c r="M15" s="27">
        <f t="shared" si="13"/>
        <v>0.3108341323106424</v>
      </c>
      <c r="N15" s="28">
        <f t="shared" si="14"/>
        <v>52.15</v>
      </c>
      <c r="O15" s="28">
        <f t="shared" si="6"/>
        <v>13.0375</v>
      </c>
      <c r="P15" s="28">
        <f t="shared" si="15"/>
        <v>33.1375</v>
      </c>
      <c r="Q15" s="28">
        <f t="shared" si="16"/>
        <v>59.212500000000006</v>
      </c>
    </row>
    <row r="16" spans="1:17" s="29" customFormat="1" ht="15">
      <c r="A16" s="81">
        <v>10</v>
      </c>
      <c r="B16" s="19">
        <v>10.9</v>
      </c>
      <c r="C16" s="19">
        <v>11.6</v>
      </c>
      <c r="D16" s="20">
        <v>22</v>
      </c>
      <c r="E16" s="21">
        <v>2.94</v>
      </c>
      <c r="F16" s="20">
        <v>15.5</v>
      </c>
      <c r="G16" s="22">
        <v>1.7</v>
      </c>
      <c r="H16" s="23">
        <f t="shared" si="0"/>
        <v>64.67999999999999</v>
      </c>
      <c r="I16" s="23">
        <f t="shared" si="1"/>
        <v>26.349999999999998</v>
      </c>
      <c r="J16" s="24">
        <v>26.5</v>
      </c>
      <c r="K16" s="25">
        <f t="shared" si="2"/>
        <v>2.8919469928644226</v>
      </c>
      <c r="L16" s="26">
        <f t="shared" si="3"/>
        <v>0.12240282850815332</v>
      </c>
      <c r="M16" s="27">
        <f t="shared" si="4"/>
        <v>0.2569408067050813</v>
      </c>
      <c r="N16" s="28">
        <f t="shared" si="5"/>
        <v>38.17999999999999</v>
      </c>
      <c r="O16" s="28">
        <f t="shared" si="6"/>
        <v>9.544999999999998</v>
      </c>
      <c r="P16" s="28">
        <f t="shared" si="7"/>
        <v>36.045</v>
      </c>
      <c r="Q16" s="28">
        <f t="shared" si="8"/>
        <v>55.135000000000005</v>
      </c>
    </row>
    <row r="17" spans="1:17" s="29" customFormat="1" ht="15">
      <c r="A17" s="81">
        <v>11</v>
      </c>
      <c r="B17" s="19">
        <v>11</v>
      </c>
      <c r="C17" s="19">
        <v>13.5</v>
      </c>
      <c r="D17" s="20">
        <v>27</v>
      </c>
      <c r="E17" s="21">
        <v>3.52</v>
      </c>
      <c r="F17" s="20">
        <v>12.7</v>
      </c>
      <c r="G17" s="22">
        <v>1.87</v>
      </c>
      <c r="H17" s="23">
        <f aca="true" t="shared" si="17" ref="H17:H22">D17*E17</f>
        <v>95.04</v>
      </c>
      <c r="I17" s="23">
        <f aca="true" t="shared" si="18" ref="I17:I22">F17*G17</f>
        <v>23.749</v>
      </c>
      <c r="J17" s="24">
        <v>20</v>
      </c>
      <c r="K17" s="25">
        <f aca="true" t="shared" si="19" ref="K17:K22">(H17-$H$2)/($H$2-J17)</f>
        <v>3.600858369098712</v>
      </c>
      <c r="L17" s="26">
        <f aca="true" t="shared" si="20" ref="L17:L22">((H17/$H$2)^(1/5))-1</f>
        <v>0.21220490154372573</v>
      </c>
      <c r="M17" s="27">
        <f aca="true" t="shared" si="21" ref="M17:M22">($H$2-J17)/(H17-J17)</f>
        <v>0.21735074626865672</v>
      </c>
      <c r="N17" s="28">
        <f aca="true" t="shared" si="22" ref="N17:N22">H17-J17</f>
        <v>75.04</v>
      </c>
      <c r="O17" s="28">
        <f t="shared" si="6"/>
        <v>18.76</v>
      </c>
      <c r="P17" s="28">
        <f aca="true" t="shared" si="23" ref="P17:P22">J17+O17</f>
        <v>38.760000000000005</v>
      </c>
      <c r="Q17" s="28">
        <f aca="true" t="shared" si="24" ref="Q17:Q22">P17+O17+O17</f>
        <v>76.28000000000002</v>
      </c>
    </row>
    <row r="18" spans="1:17" s="29" customFormat="1" ht="15">
      <c r="A18" s="81">
        <v>12</v>
      </c>
      <c r="B18" s="19">
        <v>12</v>
      </c>
      <c r="C18" s="19">
        <v>10.5</v>
      </c>
      <c r="D18" s="20">
        <v>30</v>
      </c>
      <c r="E18" s="21">
        <v>3.1</v>
      </c>
      <c r="F18" s="20">
        <v>18</v>
      </c>
      <c r="G18" s="22">
        <v>1.88</v>
      </c>
      <c r="H18" s="23">
        <f t="shared" si="17"/>
        <v>93</v>
      </c>
      <c r="I18" s="23">
        <f t="shared" si="18"/>
        <v>33.839999999999996</v>
      </c>
      <c r="J18" s="24">
        <v>28.2</v>
      </c>
      <c r="K18" s="25">
        <f t="shared" si="19"/>
        <v>6.990135635018492</v>
      </c>
      <c r="L18" s="26">
        <f t="shared" si="20"/>
        <v>0.20695572736399725</v>
      </c>
      <c r="M18" s="27">
        <f t="shared" si="21"/>
        <v>0.12515432098765436</v>
      </c>
      <c r="N18" s="28">
        <f t="shared" si="22"/>
        <v>64.8</v>
      </c>
      <c r="O18" s="28">
        <f t="shared" si="6"/>
        <v>16.2</v>
      </c>
      <c r="P18" s="28">
        <f t="shared" si="23"/>
        <v>44.4</v>
      </c>
      <c r="Q18" s="28">
        <f t="shared" si="24"/>
        <v>76.8</v>
      </c>
    </row>
    <row r="19" spans="1:17" s="29" customFormat="1" ht="15">
      <c r="A19" s="81">
        <v>13</v>
      </c>
      <c r="B19" s="19">
        <v>8.6</v>
      </c>
      <c r="C19" s="19">
        <v>8.6</v>
      </c>
      <c r="D19" s="20">
        <v>25</v>
      </c>
      <c r="E19" s="21">
        <v>2.36</v>
      </c>
      <c r="F19" s="20">
        <v>18</v>
      </c>
      <c r="G19" s="22">
        <v>1.34</v>
      </c>
      <c r="H19" s="23">
        <f t="shared" si="17"/>
        <v>59</v>
      </c>
      <c r="I19" s="23">
        <f t="shared" si="18"/>
        <v>24.12</v>
      </c>
      <c r="J19" s="24">
        <v>23</v>
      </c>
      <c r="K19" s="25">
        <f t="shared" si="19"/>
        <v>1.7047332832456794</v>
      </c>
      <c r="L19" s="26">
        <f t="shared" si="20"/>
        <v>0.10195828013336183</v>
      </c>
      <c r="M19" s="27">
        <f t="shared" si="21"/>
        <v>0.3697222222222223</v>
      </c>
      <c r="N19" s="28">
        <f t="shared" si="22"/>
        <v>36</v>
      </c>
      <c r="O19" s="28">
        <f t="shared" si="6"/>
        <v>9</v>
      </c>
      <c r="P19" s="28">
        <f t="shared" si="23"/>
        <v>32</v>
      </c>
      <c r="Q19" s="28">
        <f t="shared" si="24"/>
        <v>50</v>
      </c>
    </row>
    <row r="20" spans="1:17" s="29" customFormat="1" ht="15">
      <c r="A20" s="81">
        <v>14</v>
      </c>
      <c r="B20" s="19">
        <v>12</v>
      </c>
      <c r="C20" s="19">
        <v>12</v>
      </c>
      <c r="D20" s="20">
        <v>25</v>
      </c>
      <c r="E20" s="21">
        <v>2.75</v>
      </c>
      <c r="F20" s="20">
        <v>12.9</v>
      </c>
      <c r="G20" s="22">
        <v>1.87</v>
      </c>
      <c r="H20" s="23">
        <f t="shared" si="17"/>
        <v>68.75</v>
      </c>
      <c r="I20" s="23">
        <f t="shared" si="18"/>
        <v>24.123</v>
      </c>
      <c r="J20" s="24">
        <v>24.1</v>
      </c>
      <c r="K20" s="25">
        <f t="shared" si="19"/>
        <v>2.6568386568386564</v>
      </c>
      <c r="L20" s="26">
        <f t="shared" si="20"/>
        <v>0.1361856261192509</v>
      </c>
      <c r="M20" s="27">
        <f t="shared" si="21"/>
        <v>0.27346024636058236</v>
      </c>
      <c r="N20" s="28">
        <f t="shared" si="22"/>
        <v>44.65</v>
      </c>
      <c r="O20" s="28">
        <f t="shared" si="6"/>
        <v>11.1625</v>
      </c>
      <c r="P20" s="28">
        <f t="shared" si="23"/>
        <v>35.2625</v>
      </c>
      <c r="Q20" s="28">
        <f t="shared" si="24"/>
        <v>57.587500000000006</v>
      </c>
    </row>
    <row r="21" spans="1:17" s="29" customFormat="1" ht="15">
      <c r="A21" s="81">
        <v>15</v>
      </c>
      <c r="B21" s="19">
        <v>14</v>
      </c>
      <c r="C21" s="19">
        <v>14.3</v>
      </c>
      <c r="D21" s="20">
        <v>22</v>
      </c>
      <c r="E21" s="21">
        <v>3.66</v>
      </c>
      <c r="F21" s="20">
        <v>14</v>
      </c>
      <c r="G21" s="22">
        <v>1.88</v>
      </c>
      <c r="H21" s="23">
        <f t="shared" si="17"/>
        <v>80.52000000000001</v>
      </c>
      <c r="I21" s="23">
        <f t="shared" si="18"/>
        <v>26.32</v>
      </c>
      <c r="J21" s="24">
        <v>26.3</v>
      </c>
      <c r="K21" s="25">
        <f t="shared" si="19"/>
        <v>4.416583416583417</v>
      </c>
      <c r="L21" s="26">
        <f t="shared" si="20"/>
        <v>0.17266915908062752</v>
      </c>
      <c r="M21" s="27">
        <f t="shared" si="21"/>
        <v>0.18461822205828107</v>
      </c>
      <c r="N21" s="28">
        <f t="shared" si="22"/>
        <v>54.22000000000001</v>
      </c>
      <c r="O21" s="28">
        <f t="shared" si="6"/>
        <v>13.555000000000003</v>
      </c>
      <c r="P21" s="28">
        <f t="shared" si="23"/>
        <v>39.855000000000004</v>
      </c>
      <c r="Q21" s="28">
        <f t="shared" si="24"/>
        <v>66.96500000000002</v>
      </c>
    </row>
    <row r="22" spans="1:17" s="29" customFormat="1" ht="15">
      <c r="A22" s="81">
        <v>16</v>
      </c>
      <c r="B22" s="19">
        <v>15</v>
      </c>
      <c r="C22" s="19">
        <v>15</v>
      </c>
      <c r="D22" s="20">
        <v>25</v>
      </c>
      <c r="E22" s="21">
        <v>3.14</v>
      </c>
      <c r="F22" s="20">
        <v>13</v>
      </c>
      <c r="G22" s="22">
        <v>1.75</v>
      </c>
      <c r="H22" s="23">
        <f t="shared" si="17"/>
        <v>78.5</v>
      </c>
      <c r="I22" s="23">
        <f t="shared" si="18"/>
        <v>22.75</v>
      </c>
      <c r="J22" s="24">
        <v>22.75</v>
      </c>
      <c r="K22" s="25">
        <f t="shared" si="19"/>
        <v>3.1113569321533916</v>
      </c>
      <c r="L22" s="26">
        <f t="shared" si="20"/>
        <v>0.16672547753495093</v>
      </c>
      <c r="M22" s="27">
        <f t="shared" si="21"/>
        <v>0.24322869955156956</v>
      </c>
      <c r="N22" s="28">
        <f t="shared" si="22"/>
        <v>55.75</v>
      </c>
      <c r="O22" s="28">
        <f t="shared" si="6"/>
        <v>13.9375</v>
      </c>
      <c r="P22" s="28">
        <f t="shared" si="23"/>
        <v>36.6875</v>
      </c>
      <c r="Q22" s="28">
        <f t="shared" si="24"/>
        <v>64.5625</v>
      </c>
    </row>
    <row r="23" spans="1:17" s="29" customFormat="1" ht="15">
      <c r="A23" s="81">
        <v>17</v>
      </c>
      <c r="B23" s="19">
        <v>16</v>
      </c>
      <c r="C23" s="19">
        <v>16</v>
      </c>
      <c r="D23" s="20">
        <v>20</v>
      </c>
      <c r="E23" s="21">
        <v>3.28</v>
      </c>
      <c r="F23" s="20">
        <v>12</v>
      </c>
      <c r="G23" s="22">
        <v>1.57</v>
      </c>
      <c r="H23" s="23">
        <f aca="true" t="shared" si="25" ref="H23:H29">D23*E23</f>
        <v>65.6</v>
      </c>
      <c r="I23" s="23">
        <f aca="true" t="shared" si="26" ref="I23:I29">F23*G23</f>
        <v>18.84</v>
      </c>
      <c r="J23" s="24">
        <v>18.8</v>
      </c>
      <c r="K23" s="25">
        <f aca="true" t="shared" si="27" ref="K23:K29">(H23-$H$2)/($H$2-J23)</f>
        <v>1.672758423757852</v>
      </c>
      <c r="L23" s="26">
        <f aca="true" t="shared" si="28" ref="L23:L29">((H23/$H$2)^(1/5))-1</f>
        <v>0.12557779808169323</v>
      </c>
      <c r="M23" s="27">
        <f aca="true" t="shared" si="29" ref="M23:M29">($H$2-J23)/(H23-J23)</f>
        <v>0.3741452991452992</v>
      </c>
      <c r="N23" s="28">
        <f aca="true" t="shared" si="30" ref="N23:N29">H23-J23</f>
        <v>46.8</v>
      </c>
      <c r="O23" s="28">
        <f t="shared" si="6"/>
        <v>11.7</v>
      </c>
      <c r="P23" s="28">
        <f aca="true" t="shared" si="31" ref="P23:P29">J23+O23</f>
        <v>30.5</v>
      </c>
      <c r="Q23" s="28">
        <f aca="true" t="shared" si="32" ref="Q23:Q29">P23+O23+O23</f>
        <v>53.900000000000006</v>
      </c>
    </row>
    <row r="24" spans="1:17" s="29" customFormat="1" ht="15">
      <c r="A24" s="81">
        <v>18</v>
      </c>
      <c r="B24" s="19">
        <v>12</v>
      </c>
      <c r="C24" s="19">
        <v>13.1</v>
      </c>
      <c r="D24" s="20">
        <v>20</v>
      </c>
      <c r="E24" s="21">
        <v>3.47</v>
      </c>
      <c r="F24" s="20">
        <v>11</v>
      </c>
      <c r="G24" s="22">
        <v>1.87</v>
      </c>
      <c r="H24" s="23">
        <f t="shared" si="25"/>
        <v>69.4</v>
      </c>
      <c r="I24" s="23">
        <f t="shared" si="26"/>
        <v>20.57</v>
      </c>
      <c r="J24" s="24">
        <v>21</v>
      </c>
      <c r="K24" s="25">
        <f t="shared" si="27"/>
        <v>2.161332462442848</v>
      </c>
      <c r="L24" s="26">
        <f t="shared" si="28"/>
        <v>0.13832597068847097</v>
      </c>
      <c r="M24" s="27">
        <f t="shared" si="29"/>
        <v>0.3163223140495868</v>
      </c>
      <c r="N24" s="28">
        <f t="shared" si="30"/>
        <v>48.400000000000006</v>
      </c>
      <c r="O24" s="28">
        <f t="shared" si="6"/>
        <v>12.100000000000001</v>
      </c>
      <c r="P24" s="28">
        <f t="shared" si="31"/>
        <v>33.1</v>
      </c>
      <c r="Q24" s="28">
        <f t="shared" si="32"/>
        <v>57.300000000000004</v>
      </c>
    </row>
    <row r="25" spans="1:17" s="29" customFormat="1" ht="15">
      <c r="A25" s="81">
        <v>19</v>
      </c>
      <c r="B25" s="19">
        <v>12</v>
      </c>
      <c r="C25" s="19">
        <v>11.4</v>
      </c>
      <c r="D25" s="20">
        <v>18</v>
      </c>
      <c r="E25" s="21">
        <v>3.23</v>
      </c>
      <c r="F25" s="20">
        <v>14</v>
      </c>
      <c r="G25" s="22">
        <v>1.87</v>
      </c>
      <c r="H25" s="23">
        <f t="shared" si="25"/>
        <v>58.14</v>
      </c>
      <c r="I25" s="23">
        <f t="shared" si="26"/>
        <v>26.18</v>
      </c>
      <c r="J25" s="24">
        <v>26.2</v>
      </c>
      <c r="K25" s="25">
        <f t="shared" si="27"/>
        <v>2.1592482690405532</v>
      </c>
      <c r="L25" s="26">
        <f t="shared" si="28"/>
        <v>0.09872689564402859</v>
      </c>
      <c r="M25" s="27">
        <f t="shared" si="29"/>
        <v>0.31653099561678155</v>
      </c>
      <c r="N25" s="28">
        <f t="shared" si="30"/>
        <v>31.94</v>
      </c>
      <c r="O25" s="28">
        <f t="shared" si="6"/>
        <v>7.985</v>
      </c>
      <c r="P25" s="28">
        <f t="shared" si="31"/>
        <v>34.185</v>
      </c>
      <c r="Q25" s="28">
        <f t="shared" si="32"/>
        <v>50.155</v>
      </c>
    </row>
    <row r="26" spans="1:17" s="29" customFormat="1" ht="15">
      <c r="A26" s="81">
        <v>20</v>
      </c>
      <c r="B26" s="19">
        <v>12.6</v>
      </c>
      <c r="C26" s="19">
        <v>12.6</v>
      </c>
      <c r="D26" s="20">
        <v>23.9</v>
      </c>
      <c r="E26" s="21">
        <v>3.44</v>
      </c>
      <c r="F26" s="20">
        <v>15.6</v>
      </c>
      <c r="G26" s="22">
        <v>1.9</v>
      </c>
      <c r="H26" s="23">
        <f t="shared" si="25"/>
        <v>82.216</v>
      </c>
      <c r="I26" s="23">
        <f t="shared" si="26"/>
        <v>29.639999999999997</v>
      </c>
      <c r="J26" s="24">
        <v>29.6</v>
      </c>
      <c r="K26" s="25">
        <f t="shared" si="27"/>
        <v>6.841430700447091</v>
      </c>
      <c r="L26" s="26">
        <f t="shared" si="28"/>
        <v>0.17756806390554747</v>
      </c>
      <c r="M26" s="27">
        <f t="shared" si="29"/>
        <v>0.1275277482134712</v>
      </c>
      <c r="N26" s="28">
        <f t="shared" si="30"/>
        <v>52.61599999999999</v>
      </c>
      <c r="O26" s="28">
        <f t="shared" si="6"/>
        <v>13.153999999999998</v>
      </c>
      <c r="P26" s="28">
        <f t="shared" si="31"/>
        <v>42.754</v>
      </c>
      <c r="Q26" s="28">
        <f t="shared" si="32"/>
        <v>69.062</v>
      </c>
    </row>
    <row r="27" spans="1:17" s="29" customFormat="1" ht="15">
      <c r="A27" s="81">
        <v>21</v>
      </c>
      <c r="B27" s="19">
        <v>10</v>
      </c>
      <c r="C27" s="19">
        <v>9.9</v>
      </c>
      <c r="D27" s="20">
        <v>29</v>
      </c>
      <c r="E27" s="21">
        <v>3.01</v>
      </c>
      <c r="F27" s="20">
        <v>14</v>
      </c>
      <c r="G27" s="22">
        <v>1.56</v>
      </c>
      <c r="H27" s="23">
        <f t="shared" si="25"/>
        <v>87.28999999999999</v>
      </c>
      <c r="I27" s="23">
        <f t="shared" si="26"/>
        <v>21.84</v>
      </c>
      <c r="J27" s="24">
        <v>21.8</v>
      </c>
      <c r="K27" s="25">
        <f t="shared" si="27"/>
        <v>3.5134390075809776</v>
      </c>
      <c r="L27" s="26">
        <f t="shared" si="28"/>
        <v>0.19175682822436557</v>
      </c>
      <c r="M27" s="27">
        <f t="shared" si="29"/>
        <v>0.22156054359444194</v>
      </c>
      <c r="N27" s="28">
        <f t="shared" si="30"/>
        <v>65.49</v>
      </c>
      <c r="O27" s="28">
        <f t="shared" si="6"/>
        <v>16.3725</v>
      </c>
      <c r="P27" s="28">
        <f t="shared" si="31"/>
        <v>38.1725</v>
      </c>
      <c r="Q27" s="28">
        <f t="shared" si="32"/>
        <v>70.9175</v>
      </c>
    </row>
    <row r="28" spans="1:17" s="29" customFormat="1" ht="15">
      <c r="A28" s="81">
        <v>22</v>
      </c>
      <c r="B28" s="19">
        <v>12.5</v>
      </c>
      <c r="C28" s="19">
        <v>11.7</v>
      </c>
      <c r="D28" s="20">
        <v>37.4</v>
      </c>
      <c r="E28" s="21">
        <v>2.71</v>
      </c>
      <c r="F28" s="20">
        <v>18</v>
      </c>
      <c r="G28" s="22">
        <v>3.83</v>
      </c>
      <c r="H28" s="23">
        <f t="shared" si="25"/>
        <v>101.354</v>
      </c>
      <c r="I28" s="23">
        <f t="shared" si="26"/>
        <v>68.94</v>
      </c>
      <c r="J28" s="24">
        <v>20.1</v>
      </c>
      <c r="K28" s="25">
        <f t="shared" si="27"/>
        <v>4.0125848241826025</v>
      </c>
      <c r="L28" s="26">
        <f t="shared" si="28"/>
        <v>0.22789980058026482</v>
      </c>
      <c r="M28" s="27">
        <f t="shared" si="29"/>
        <v>0.1994978708740493</v>
      </c>
      <c r="N28" s="28">
        <f t="shared" si="30"/>
        <v>81.25399999999999</v>
      </c>
      <c r="O28" s="28">
        <f t="shared" si="6"/>
        <v>20.313499999999998</v>
      </c>
      <c r="P28" s="28">
        <f t="shared" si="31"/>
        <v>40.4135</v>
      </c>
      <c r="Q28" s="28">
        <f t="shared" si="32"/>
        <v>81.0405</v>
      </c>
    </row>
    <row r="29" spans="1:17" s="29" customFormat="1" ht="15">
      <c r="A29" s="81">
        <v>23</v>
      </c>
      <c r="B29" s="19">
        <v>9.5</v>
      </c>
      <c r="C29" s="19">
        <v>10.1</v>
      </c>
      <c r="D29" s="20">
        <v>25</v>
      </c>
      <c r="E29" s="21">
        <v>3.05</v>
      </c>
      <c r="F29" s="20">
        <v>22.8</v>
      </c>
      <c r="G29" s="22">
        <v>1.88</v>
      </c>
      <c r="H29" s="23">
        <f t="shared" si="25"/>
        <v>76.25</v>
      </c>
      <c r="I29" s="23">
        <f t="shared" si="26"/>
        <v>42.864</v>
      </c>
      <c r="J29" s="24">
        <v>28.2</v>
      </c>
      <c r="K29" s="25">
        <f t="shared" si="27"/>
        <v>4.924784217016027</v>
      </c>
      <c r="L29" s="26">
        <f t="shared" si="28"/>
        <v>0.15995921615398512</v>
      </c>
      <c r="M29" s="27">
        <f t="shared" si="29"/>
        <v>0.1687825182101978</v>
      </c>
      <c r="N29" s="28">
        <f t="shared" si="30"/>
        <v>48.05</v>
      </c>
      <c r="O29" s="28">
        <f t="shared" si="6"/>
        <v>12.0125</v>
      </c>
      <c r="P29" s="28">
        <f t="shared" si="31"/>
        <v>40.2125</v>
      </c>
      <c r="Q29" s="28">
        <f t="shared" si="32"/>
        <v>64.2375</v>
      </c>
    </row>
    <row r="30" spans="1:17" s="29" customFormat="1" ht="15">
      <c r="A30" s="81"/>
      <c r="B30" s="19"/>
      <c r="C30" s="19"/>
      <c r="D30" s="19"/>
      <c r="E30" s="30"/>
      <c r="F30" s="19"/>
      <c r="G30" s="22"/>
      <c r="H30" s="23"/>
      <c r="I30" s="23"/>
      <c r="J30" s="24"/>
      <c r="K30" s="25"/>
      <c r="L30" s="26"/>
      <c r="M30" s="27"/>
      <c r="N30" s="28"/>
      <c r="O30" s="28"/>
      <c r="P30" s="28"/>
      <c r="Q30" s="28"/>
    </row>
    <row r="31" spans="1:17" s="18" customFormat="1" ht="10.5" customHeight="1">
      <c r="A31" s="74"/>
      <c r="B31" s="31"/>
      <c r="C31" s="31"/>
      <c r="D31" s="32"/>
      <c r="E31" s="32"/>
      <c r="F31" s="32"/>
      <c r="G31" s="32"/>
      <c r="H31" s="33"/>
      <c r="I31" s="33"/>
      <c r="J31" s="33"/>
      <c r="K31" s="34" t="s">
        <v>0</v>
      </c>
      <c r="L31" s="35"/>
      <c r="M31" s="27" t="s">
        <v>0</v>
      </c>
      <c r="N31" s="36"/>
      <c r="O31" s="36"/>
      <c r="P31" s="36"/>
      <c r="Q31" s="36"/>
    </row>
    <row r="32" spans="1:17" s="29" customFormat="1" ht="15.75">
      <c r="A32" s="66" t="s">
        <v>26</v>
      </c>
      <c r="B32" s="37">
        <f>AVERAGE(B5:B30)</f>
        <v>11.572000000000001</v>
      </c>
      <c r="C32" s="37">
        <f aca="true" t="shared" si="33" ref="C32:M32">AVERAGE(C5:C30)</f>
        <v>11.96</v>
      </c>
      <c r="D32" s="37">
        <f t="shared" si="33"/>
        <v>26.035999999999998</v>
      </c>
      <c r="E32" s="38">
        <f t="shared" si="33"/>
        <v>3.0672</v>
      </c>
      <c r="F32" s="37">
        <f t="shared" si="33"/>
        <v>15.492</v>
      </c>
      <c r="G32" s="38">
        <f t="shared" si="33"/>
        <v>1.8567999999999998</v>
      </c>
      <c r="H32" s="38">
        <f t="shared" si="33"/>
        <v>79.26432</v>
      </c>
      <c r="I32" s="38">
        <f t="shared" si="33"/>
        <v>28.908559999999998</v>
      </c>
      <c r="J32" s="38">
        <f t="shared" si="33"/>
        <v>25.199600000000004</v>
      </c>
      <c r="K32" s="37">
        <f t="shared" si="33"/>
        <v>4.59985485961663</v>
      </c>
      <c r="L32" s="41">
        <f t="shared" si="33"/>
        <v>0.16659506766410154</v>
      </c>
      <c r="M32" s="41">
        <f t="shared" si="33"/>
        <v>0.21447238602277952</v>
      </c>
      <c r="N32" s="39" t="s">
        <v>0</v>
      </c>
      <c r="O32" s="39" t="s">
        <v>0</v>
      </c>
      <c r="P32" s="39" t="s">
        <v>0</v>
      </c>
      <c r="Q32" s="39" t="s">
        <v>0</v>
      </c>
    </row>
    <row r="33" spans="1:17" s="29" customFormat="1" ht="15.75">
      <c r="A33" s="66" t="s">
        <v>17</v>
      </c>
      <c r="B33" s="37">
        <f>STDEV(B5:B30)</f>
        <v>2.1522314001984033</v>
      </c>
      <c r="C33" s="37">
        <f aca="true" t="shared" si="34" ref="C33:M33">STDEV(C5:C30)</f>
        <v>1.9901842460770591</v>
      </c>
      <c r="D33" s="37">
        <f t="shared" si="34"/>
        <v>4.23496162910597</v>
      </c>
      <c r="E33" s="38">
        <f t="shared" si="34"/>
        <v>0.37503910907174937</v>
      </c>
      <c r="F33" s="37">
        <f t="shared" si="34"/>
        <v>3.016885811561313</v>
      </c>
      <c r="G33" s="38">
        <f t="shared" si="34"/>
        <v>0.4369279116742271</v>
      </c>
      <c r="H33" s="38">
        <f t="shared" si="34"/>
        <v>12.985989705961337</v>
      </c>
      <c r="I33" s="38">
        <f t="shared" si="34"/>
        <v>10.018494664369497</v>
      </c>
      <c r="J33" s="38">
        <f t="shared" si="34"/>
        <v>3.796051106083764</v>
      </c>
      <c r="K33" s="37">
        <f t="shared" si="34"/>
        <v>3.278681831632004</v>
      </c>
      <c r="L33" s="41">
        <f t="shared" si="34"/>
        <v>0.03813533241958383</v>
      </c>
      <c r="M33" s="41">
        <f t="shared" si="34"/>
        <v>0.08030781320763691</v>
      </c>
      <c r="N33" s="40" t="s">
        <v>0</v>
      </c>
      <c r="O33" s="40" t="s">
        <v>0</v>
      </c>
      <c r="P33" s="40" t="s">
        <v>0</v>
      </c>
      <c r="Q33" s="40" t="s">
        <v>0</v>
      </c>
    </row>
    <row r="34" spans="1:17" s="29" customFormat="1" ht="15.75">
      <c r="A34" s="66" t="s">
        <v>23</v>
      </c>
      <c r="B34" s="41">
        <f>B33/B32</f>
        <v>0.18598612169014891</v>
      </c>
      <c r="C34" s="41">
        <f aca="true" t="shared" si="35" ref="C34:M34">C33/C32</f>
        <v>0.16640336505661027</v>
      </c>
      <c r="D34" s="41">
        <f t="shared" si="35"/>
        <v>0.16265792092126174</v>
      </c>
      <c r="E34" s="41">
        <f t="shared" si="35"/>
        <v>0.12227409659355416</v>
      </c>
      <c r="F34" s="41">
        <f t="shared" si="35"/>
        <v>0.194738304386865</v>
      </c>
      <c r="G34" s="41">
        <f t="shared" si="35"/>
        <v>0.23531231779094527</v>
      </c>
      <c r="H34" s="41">
        <f t="shared" si="35"/>
        <v>0.16383146548108074</v>
      </c>
      <c r="I34" s="41">
        <f t="shared" si="35"/>
        <v>0.34655806668922623</v>
      </c>
      <c r="J34" s="41">
        <f t="shared" si="35"/>
        <v>0.1506393397547486</v>
      </c>
      <c r="K34" s="41">
        <f t="shared" si="35"/>
        <v>0.7127794097193019</v>
      </c>
      <c r="L34" s="41">
        <f t="shared" si="35"/>
        <v>0.2289103330266323</v>
      </c>
      <c r="M34" s="41">
        <f t="shared" si="35"/>
        <v>0.37444360412490246</v>
      </c>
      <c r="N34" s="40" t="s">
        <v>0</v>
      </c>
      <c r="O34" s="40" t="s">
        <v>0</v>
      </c>
      <c r="P34" s="40" t="s">
        <v>0</v>
      </c>
      <c r="Q34" s="40" t="s">
        <v>0</v>
      </c>
    </row>
    <row r="35" spans="1:17" s="29" customFormat="1" ht="9.75" customHeight="1">
      <c r="A35" s="80"/>
      <c r="B35" s="42"/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27" t="s">
        <v>0</v>
      </c>
      <c r="N35" s="43"/>
      <c r="O35" s="43"/>
      <c r="P35" s="43"/>
      <c r="Q35" s="43"/>
    </row>
    <row r="36" spans="1:17" s="29" customFormat="1" ht="15.75">
      <c r="A36" s="67" t="s">
        <v>18</v>
      </c>
      <c r="B36" s="44">
        <f>B32+B33</f>
        <v>13.724231400198404</v>
      </c>
      <c r="C36" s="44">
        <f aca="true" t="shared" si="36" ref="C36:M36">C32+C33</f>
        <v>13.95018424607706</v>
      </c>
      <c r="D36" s="44">
        <f t="shared" si="36"/>
        <v>30.27096162910597</v>
      </c>
      <c r="E36" s="45">
        <f t="shared" si="36"/>
        <v>3.4422391090717497</v>
      </c>
      <c r="F36" s="44">
        <f t="shared" si="36"/>
        <v>18.508885811561314</v>
      </c>
      <c r="G36" s="45">
        <f t="shared" si="36"/>
        <v>2.293727911674227</v>
      </c>
      <c r="H36" s="46">
        <f t="shared" si="36"/>
        <v>92.25030970596134</v>
      </c>
      <c r="I36" s="45">
        <f t="shared" si="36"/>
        <v>38.92705466436949</v>
      </c>
      <c r="J36" s="45">
        <f t="shared" si="36"/>
        <v>28.995651106083766</v>
      </c>
      <c r="K36" s="44">
        <f t="shared" si="36"/>
        <v>7.878536691248634</v>
      </c>
      <c r="L36" s="47">
        <f t="shared" si="36"/>
        <v>0.20473040008368537</v>
      </c>
      <c r="M36" s="47">
        <f t="shared" si="36"/>
        <v>0.29478019923041643</v>
      </c>
      <c r="N36" s="49" t="s">
        <v>0</v>
      </c>
      <c r="O36" s="49" t="s">
        <v>0</v>
      </c>
      <c r="P36" s="49" t="s">
        <v>0</v>
      </c>
      <c r="Q36" s="49" t="s">
        <v>0</v>
      </c>
    </row>
    <row r="37" spans="1:17" s="29" customFormat="1" ht="15.75">
      <c r="A37" s="68" t="s">
        <v>19</v>
      </c>
      <c r="B37" s="50">
        <f>B32-B33</f>
        <v>9.419768599801598</v>
      </c>
      <c r="C37" s="50">
        <f aca="true" t="shared" si="37" ref="C37:M37">C32-C33</f>
        <v>9.969815753922942</v>
      </c>
      <c r="D37" s="50">
        <f t="shared" si="37"/>
        <v>21.801038370894027</v>
      </c>
      <c r="E37" s="52">
        <f t="shared" si="37"/>
        <v>2.6921608909282506</v>
      </c>
      <c r="F37" s="50">
        <f t="shared" si="37"/>
        <v>12.475114188438688</v>
      </c>
      <c r="G37" s="52">
        <f t="shared" si="37"/>
        <v>1.4198720883257727</v>
      </c>
      <c r="H37" s="52">
        <f t="shared" si="37"/>
        <v>66.27833029403865</v>
      </c>
      <c r="I37" s="53">
        <f t="shared" si="37"/>
        <v>18.890065335630503</v>
      </c>
      <c r="J37" s="52">
        <f t="shared" si="37"/>
        <v>21.40354889391624</v>
      </c>
      <c r="K37" s="50">
        <f t="shared" si="37"/>
        <v>1.321173027984626</v>
      </c>
      <c r="L37" s="54">
        <f t="shared" si="37"/>
        <v>0.1284597352445177</v>
      </c>
      <c r="M37" s="54">
        <f t="shared" si="37"/>
        <v>0.1341645728151426</v>
      </c>
      <c r="N37" s="55" t="s">
        <v>0</v>
      </c>
      <c r="O37" s="55" t="s">
        <v>0</v>
      </c>
      <c r="P37" s="55" t="s">
        <v>0</v>
      </c>
      <c r="Q37" s="55" t="s">
        <v>0</v>
      </c>
    </row>
    <row r="38" spans="1:17" s="29" customFormat="1" ht="9.75" customHeight="1">
      <c r="A38" s="80"/>
      <c r="B38" s="42"/>
      <c r="C38" s="42"/>
      <c r="D38" s="43"/>
      <c r="E38" s="43"/>
      <c r="F38" s="43"/>
      <c r="G38" s="43"/>
      <c r="H38" s="82"/>
      <c r="I38" s="82"/>
      <c r="J38" s="82"/>
      <c r="K38" s="43"/>
      <c r="L38" s="43"/>
      <c r="M38" s="27" t="s">
        <v>0</v>
      </c>
      <c r="N38" s="56"/>
      <c r="O38" s="56"/>
      <c r="P38" s="56"/>
      <c r="Q38" s="56"/>
    </row>
    <row r="39" spans="1:17" s="29" customFormat="1" ht="15.75">
      <c r="A39" s="69" t="s">
        <v>20</v>
      </c>
      <c r="B39" s="57">
        <f>MAX(B7:B30)</f>
        <v>16</v>
      </c>
      <c r="C39" s="83">
        <f aca="true" t="shared" si="38" ref="C39:M39">MAX(C5:C30)</f>
        <v>16</v>
      </c>
      <c r="D39" s="83">
        <f t="shared" si="38"/>
        <v>37.4</v>
      </c>
      <c r="E39" s="84">
        <f t="shared" si="38"/>
        <v>3.66</v>
      </c>
      <c r="F39" s="83">
        <f t="shared" si="38"/>
        <v>22.8</v>
      </c>
      <c r="G39" s="84">
        <f t="shared" si="38"/>
        <v>3.83</v>
      </c>
      <c r="H39" s="84">
        <f t="shared" si="38"/>
        <v>101.7</v>
      </c>
      <c r="I39" s="84">
        <f t="shared" si="38"/>
        <v>68.94</v>
      </c>
      <c r="J39" s="84">
        <f t="shared" si="38"/>
        <v>32.7</v>
      </c>
      <c r="K39" s="87">
        <f t="shared" si="38"/>
        <v>18.113573407202217</v>
      </c>
      <c r="L39" s="85">
        <f t="shared" si="38"/>
        <v>0.2287370134669091</v>
      </c>
      <c r="M39" s="58">
        <f t="shared" si="38"/>
        <v>0.3741452991452992</v>
      </c>
      <c r="N39" s="49" t="s">
        <v>0</v>
      </c>
      <c r="O39" s="49" t="s">
        <v>0</v>
      </c>
      <c r="P39" s="49" t="s">
        <v>0</v>
      </c>
      <c r="Q39" s="49" t="s">
        <v>0</v>
      </c>
    </row>
    <row r="40" spans="1:17" s="29" customFormat="1" ht="15.75">
      <c r="A40" s="70" t="s">
        <v>21</v>
      </c>
      <c r="B40" s="37">
        <f>MIN(B7:B30)</f>
        <v>7.5</v>
      </c>
      <c r="C40" s="37">
        <f aca="true" t="shared" si="39" ref="C40:M40">MIN(C5:C30)</f>
        <v>8.6</v>
      </c>
      <c r="D40" s="37">
        <f t="shared" si="39"/>
        <v>18</v>
      </c>
      <c r="E40" s="38">
        <f t="shared" si="39"/>
        <v>2.36</v>
      </c>
      <c r="F40" s="37">
        <f t="shared" si="39"/>
        <v>11</v>
      </c>
      <c r="G40" s="38">
        <f t="shared" si="39"/>
        <v>1.34</v>
      </c>
      <c r="H40" s="38">
        <f t="shared" si="39"/>
        <v>58.14</v>
      </c>
      <c r="I40" s="38">
        <f t="shared" si="39"/>
        <v>18.84</v>
      </c>
      <c r="J40" s="38">
        <f t="shared" si="39"/>
        <v>18.8</v>
      </c>
      <c r="K40" s="88">
        <f t="shared" si="39"/>
        <v>1.672758423757852</v>
      </c>
      <c r="L40" s="41">
        <f t="shared" si="39"/>
        <v>0.09872689564402859</v>
      </c>
      <c r="M40" s="41">
        <f t="shared" si="39"/>
        <v>0.05231884057971014</v>
      </c>
      <c r="N40" s="55" t="s">
        <v>0</v>
      </c>
      <c r="O40" s="55" t="s">
        <v>0</v>
      </c>
      <c r="P40" s="55" t="s">
        <v>0</v>
      </c>
      <c r="Q40" s="55" t="s">
        <v>0</v>
      </c>
    </row>
    <row r="41" spans="1:17" s="29" customFormat="1" ht="9" customHeight="1">
      <c r="A41" s="71"/>
      <c r="B41" s="39"/>
      <c r="C41" s="39"/>
      <c r="D41" s="59"/>
      <c r="E41" s="59"/>
      <c r="F41" s="59"/>
      <c r="G41" s="59"/>
      <c r="H41" s="59"/>
      <c r="I41" s="59"/>
      <c r="J41" s="59"/>
      <c r="K41" s="59"/>
      <c r="L41" s="35"/>
      <c r="M41" s="27" t="s">
        <v>0</v>
      </c>
      <c r="N41" s="60"/>
      <c r="O41" s="60"/>
      <c r="P41" s="61"/>
      <c r="Q41" s="61"/>
    </row>
    <row r="42" spans="1:17" s="29" customFormat="1" ht="15.75">
      <c r="A42" s="72" t="s">
        <v>22</v>
      </c>
      <c r="B42" s="50">
        <f aca="true" t="shared" si="40" ref="B42:L42">B39-B40</f>
        <v>8.5</v>
      </c>
      <c r="C42" s="50">
        <f t="shared" si="40"/>
        <v>7.4</v>
      </c>
      <c r="D42" s="51">
        <f t="shared" si="40"/>
        <v>19.4</v>
      </c>
      <c r="E42" s="52">
        <f t="shared" si="40"/>
        <v>1.3000000000000003</v>
      </c>
      <c r="F42" s="62">
        <f t="shared" si="40"/>
        <v>11.8</v>
      </c>
      <c r="G42" s="52">
        <f t="shared" si="40"/>
        <v>2.49</v>
      </c>
      <c r="H42" s="52">
        <f t="shared" si="40"/>
        <v>43.56</v>
      </c>
      <c r="I42" s="52">
        <f t="shared" si="40"/>
        <v>50.099999999999994</v>
      </c>
      <c r="J42" s="52">
        <f t="shared" si="40"/>
        <v>13.900000000000002</v>
      </c>
      <c r="K42" s="62">
        <f t="shared" si="40"/>
        <v>16.440814983444366</v>
      </c>
      <c r="L42" s="54">
        <f t="shared" si="40"/>
        <v>0.13001011782288052</v>
      </c>
      <c r="M42" s="48">
        <f>(H39-I42)/(H39-H42)</f>
        <v>0.8875128998968009</v>
      </c>
      <c r="N42" s="55" t="s">
        <v>0</v>
      </c>
      <c r="O42" s="55" t="s">
        <v>0</v>
      </c>
      <c r="P42" s="55" t="s">
        <v>0</v>
      </c>
      <c r="Q42" s="55" t="s">
        <v>0</v>
      </c>
    </row>
    <row r="43" spans="1:17" s="29" customFormat="1" ht="15.75">
      <c r="A43" s="73" t="s">
        <v>23</v>
      </c>
      <c r="B43" s="54">
        <f aca="true" t="shared" si="41" ref="B43:L43">B42/B40</f>
        <v>1.1333333333333333</v>
      </c>
      <c r="C43" s="54">
        <f t="shared" si="41"/>
        <v>0.8604651162790699</v>
      </c>
      <c r="D43" s="48">
        <f t="shared" si="41"/>
        <v>1.0777777777777777</v>
      </c>
      <c r="E43" s="48">
        <f t="shared" si="41"/>
        <v>0.5508474576271187</v>
      </c>
      <c r="F43" s="48">
        <f t="shared" si="41"/>
        <v>1.0727272727272728</v>
      </c>
      <c r="G43" s="48">
        <f t="shared" si="41"/>
        <v>1.8582089552238807</v>
      </c>
      <c r="H43" s="48">
        <f t="shared" si="41"/>
        <v>0.7492260061919505</v>
      </c>
      <c r="I43" s="48">
        <f t="shared" si="41"/>
        <v>2.6592356687898087</v>
      </c>
      <c r="J43" s="48">
        <f t="shared" si="41"/>
        <v>0.7393617021276596</v>
      </c>
      <c r="K43" s="63">
        <f t="shared" si="41"/>
        <v>9.828565051557218</v>
      </c>
      <c r="L43" s="48">
        <f t="shared" si="41"/>
        <v>1.316866259946502</v>
      </c>
      <c r="M43" s="48">
        <f>(H40-I43)/(H40-H43)</f>
        <v>0.9667192210580061</v>
      </c>
      <c r="N43" s="64" t="s">
        <v>0</v>
      </c>
      <c r="O43" s="64" t="s">
        <v>0</v>
      </c>
      <c r="P43" s="64" t="s">
        <v>0</v>
      </c>
      <c r="Q43" s="64" t="s">
        <v>0</v>
      </c>
    </row>
    <row r="44" s="29" customFormat="1" ht="12.75"/>
    <row r="45" spans="1:3" s="29" customFormat="1" ht="12.75">
      <c r="A45" s="86" t="s">
        <v>28</v>
      </c>
      <c r="B45" s="89">
        <v>9</v>
      </c>
      <c r="C45" s="101" t="s">
        <v>37</v>
      </c>
    </row>
    <row r="46" spans="1:3" s="29" customFormat="1" ht="12.75">
      <c r="A46" s="86" t="s">
        <v>29</v>
      </c>
      <c r="B46" s="92">
        <v>46.76</v>
      </c>
      <c r="C46" s="101" t="s">
        <v>38</v>
      </c>
    </row>
    <row r="47" spans="1:3" s="29" customFormat="1" ht="12.75">
      <c r="A47" s="86" t="s">
        <v>30</v>
      </c>
      <c r="B47" s="90">
        <v>42.04</v>
      </c>
      <c r="C47" s="101" t="s">
        <v>39</v>
      </c>
    </row>
    <row r="48" spans="1:3" ht="12.75">
      <c r="A48" s="86" t="s">
        <v>33</v>
      </c>
      <c r="B48" s="93">
        <v>8</v>
      </c>
      <c r="C48" s="102" t="s">
        <v>38</v>
      </c>
    </row>
    <row r="49" spans="1:3" ht="12.75">
      <c r="A49" s="86" t="s">
        <v>31</v>
      </c>
      <c r="B49" s="91">
        <v>0.1429</v>
      </c>
      <c r="C49" s="102" t="s">
        <v>39</v>
      </c>
    </row>
  </sheetData>
  <conditionalFormatting sqref="B5:B29">
    <cfRule type="cellIs" priority="1" dxfId="0" operator="lessThan" stopIfTrue="1">
      <formula>$B$32-$B$33</formula>
    </cfRule>
    <cfRule type="cellIs" priority="2" dxfId="1" operator="greaterThan" stopIfTrue="1">
      <formula>$B$32+$B$33</formula>
    </cfRule>
  </conditionalFormatting>
  <conditionalFormatting sqref="C5:C29">
    <cfRule type="cellIs" priority="3" dxfId="0" operator="lessThan" stopIfTrue="1">
      <formula>$C$32-$C$33</formula>
    </cfRule>
    <cfRule type="cellIs" priority="4" dxfId="1" operator="greaterThan" stopIfTrue="1">
      <formula>$C$32+$C$33</formula>
    </cfRule>
  </conditionalFormatting>
  <conditionalFormatting sqref="D5:D29">
    <cfRule type="cellIs" priority="5" dxfId="0" operator="lessThan" stopIfTrue="1">
      <formula>$D$32-$D$33</formula>
    </cfRule>
    <cfRule type="cellIs" priority="6" dxfId="1" operator="greaterThan" stopIfTrue="1">
      <formula>$D$32+$D$33</formula>
    </cfRule>
  </conditionalFormatting>
  <conditionalFormatting sqref="E5:E29">
    <cfRule type="cellIs" priority="7" dxfId="0" operator="lessThan" stopIfTrue="1">
      <formula>$E$32-$E$33</formula>
    </cfRule>
    <cfRule type="cellIs" priority="8" dxfId="1" operator="greaterThan" stopIfTrue="1">
      <formula>$E$32+$E$33</formula>
    </cfRule>
  </conditionalFormatting>
  <conditionalFormatting sqref="F5:F29">
    <cfRule type="cellIs" priority="9" dxfId="0" operator="lessThan" stopIfTrue="1">
      <formula>$F$32-$F$33</formula>
    </cfRule>
    <cfRule type="cellIs" priority="10" dxfId="1" operator="greaterThan" stopIfTrue="1">
      <formula>$F$32+$F$33</formula>
    </cfRule>
  </conditionalFormatting>
  <conditionalFormatting sqref="G5:G29">
    <cfRule type="cellIs" priority="11" dxfId="0" operator="lessThan" stopIfTrue="1">
      <formula>$G$32-$G$33</formula>
    </cfRule>
    <cfRule type="cellIs" priority="12" dxfId="1" operator="greaterThan" stopIfTrue="1">
      <formula>$G$32+$G$33</formula>
    </cfRule>
  </conditionalFormatting>
  <conditionalFormatting sqref="J5:J29">
    <cfRule type="cellIs" priority="13" dxfId="0" operator="lessThan" stopIfTrue="1">
      <formula>$J$32-$J$33</formula>
    </cfRule>
    <cfRule type="cellIs" priority="14" dxfId="1" operator="greaterThan" stopIfTrue="1">
      <formula>$J$32+$J$33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Lowell Herr</dc:creator>
  <cp:keywords/>
  <dc:description/>
  <cp:lastModifiedBy>Lowell Herr</cp:lastModifiedBy>
  <cp:lastPrinted>2002-08-24T17:16:38Z</cp:lastPrinted>
  <dcterms:created xsi:type="dcterms:W3CDTF">2000-12-09T19:42:21Z</dcterms:created>
  <dcterms:modified xsi:type="dcterms:W3CDTF">2004-03-27T10:20:07Z</dcterms:modified>
  <cp:category/>
  <cp:version/>
  <cp:contentType/>
  <cp:contentStatus/>
</cp:coreProperties>
</file>