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ORLY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<sst xmlns="http://schemas.openxmlformats.org/spreadsheetml/2006/main" count="103" uniqueCount="58">
  <si>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</si>
  <si>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</si>
  <si>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</si>
  <si>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</si>
  <si>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</si>
  <si>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</si>
  <si>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</si>
  <si>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</si>
  <si>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</si>
  <si>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</si>
  <si>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</si>
  <si>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</si>
  <si>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</si>
  <si>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</si>
  <si>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</si>
  <si>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</si>
  <si>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</si>
  <si>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</si>
  <si>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</si>
  <si>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</si>
  <si>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</si>
  <si>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</si>
  <si>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</si>
  <si>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</si>
  <si>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</si>
  <si>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</si>
  <si>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</si>
  <si>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</si>
  <si>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</si>
  <si>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</si>
  <si>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</si>
  <si>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Demarche</t>
  </si>
  <si>
    <t>Dividend Discount</t>
  </si>
  <si>
    <t>KK</t>
  </si>
  <si>
    <t>(ORLY)</t>
  </si>
  <si>
    <t>O'Reilly</t>
  </si>
  <si>
    <t>MT</t>
  </si>
  <si>
    <t xml:space="preserve">T </t>
  </si>
  <si>
    <t>KB</t>
  </si>
  <si>
    <t>K</t>
  </si>
  <si>
    <t>G</t>
  </si>
  <si>
    <t>TT</t>
  </si>
  <si>
    <t>RQR Ranking</t>
  </si>
  <si>
    <t>Take $tock Rank</t>
  </si>
  <si>
    <t>TS</t>
  </si>
  <si>
    <t>KMP</t>
  </si>
  <si>
    <t>RM</t>
  </si>
  <si>
    <t>SJS</t>
  </si>
  <si>
    <t>GG</t>
  </si>
  <si>
    <t>1  (VL)</t>
  </si>
  <si>
    <t>LGH (OPS)</t>
  </si>
  <si>
    <t>2  (OPS)</t>
  </si>
  <si>
    <t>3  (OPS)</t>
  </si>
  <si>
    <t>4  (OPS)</t>
  </si>
  <si>
    <t>5  (OPS)</t>
  </si>
  <si>
    <t>6  (OPS)</t>
  </si>
  <si>
    <t>7  (OPS)</t>
  </si>
  <si>
    <t>8  (VL)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</si>
</sst>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askerville Old Face"/>
      <family val="1"/>
    </font>
    <font>
      <b/>
      <sz val="10"/>
      <color indexed="1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169" fontId="11" fillId="5" borderId="11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 wrapText="1"/>
    </xf>
    <xf numFmtId="0" fontId="13" fillId="9" borderId="14" xfId="0" applyFont="1" applyFill="1" applyBorder="1" applyAlignment="1">
      <alignment horizontal="center"/>
    </xf>
    <xf numFmtId="9" fontId="12" fillId="10" borderId="15" xfId="0" applyNumberFormat="1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12" borderId="14" xfId="0" applyFont="1" applyFill="1" applyBorder="1" applyAlignment="1">
      <alignment horizontal="center"/>
    </xf>
    <xf numFmtId="9" fontId="14" fillId="12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2" fillId="8" borderId="9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8" fontId="0" fillId="7" borderId="10" xfId="0" applyNumberFormat="1" applyFont="1" applyFill="1" applyBorder="1" applyAlignment="1">
      <alignment/>
    </xf>
    <xf numFmtId="10" fontId="0" fillId="7" borderId="10" xfId="0" applyNumberForma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4" fontId="18" fillId="13" borderId="9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3" sqref="A23"/>
    </sheetView>
  </sheetViews>
  <sheetFormatPr defaultColWidth="9.140625" defaultRowHeight="12.75"/>
  <cols>
    <col min="1" max="1" width="18.710937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1" ht="29.25" thickBot="1" thickTop="1">
      <c r="A1" s="77" t="s">
        <v>35</v>
      </c>
      <c r="B1" s="6"/>
      <c r="C1" s="78" t="s">
        <v>34</v>
      </c>
      <c r="D1" s="1" t="s">
        <v>0</v>
      </c>
      <c r="E1" s="2"/>
      <c r="F1" s="3"/>
      <c r="G1" s="3"/>
      <c r="H1" s="3"/>
      <c r="I1" s="5"/>
      <c r="J1" s="4"/>
      <c r="K1" s="10"/>
    </row>
    <row r="2" spans="1:13" s="10" customFormat="1" ht="14.25" thickBot="1" thickTop="1">
      <c r="A2" s="7"/>
      <c r="B2" s="8"/>
      <c r="C2" s="9"/>
      <c r="D2" s="96" t="s">
        <v>0</v>
      </c>
      <c r="E2" s="99" t="s">
        <v>24</v>
      </c>
      <c r="F2" s="98"/>
      <c r="G2" s="94" t="s">
        <v>25</v>
      </c>
      <c r="H2" s="95">
        <v>39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7" t="s">
        <v>0</v>
      </c>
      <c r="E3" s="100">
        <v>37973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4" t="s">
        <v>1</v>
      </c>
      <c r="B4" s="74" t="s">
        <v>2</v>
      </c>
      <c r="C4" s="74" t="s">
        <v>3</v>
      </c>
      <c r="D4" s="74" t="s">
        <v>4</v>
      </c>
      <c r="E4" s="75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27</v>
      </c>
      <c r="N4" s="75" t="s">
        <v>13</v>
      </c>
      <c r="O4" s="76" t="s">
        <v>14</v>
      </c>
      <c r="P4" s="75" t="s">
        <v>15</v>
      </c>
      <c r="Q4" s="75" t="s">
        <v>16</v>
      </c>
    </row>
    <row r="5" spans="1:17" s="29" customFormat="1" ht="15">
      <c r="A5" s="80" t="s">
        <v>33</v>
      </c>
      <c r="B5" s="19">
        <v>17</v>
      </c>
      <c r="C5" s="19">
        <v>17</v>
      </c>
      <c r="D5" s="20">
        <v>29.2</v>
      </c>
      <c r="E5" s="21">
        <v>2.19</v>
      </c>
      <c r="F5" s="20">
        <v>15</v>
      </c>
      <c r="G5" s="22">
        <v>1</v>
      </c>
      <c r="H5" s="23">
        <f aca="true" t="shared" si="0" ref="H5:H25">D5*E5</f>
        <v>63.948</v>
      </c>
      <c r="I5" s="23">
        <f aca="true" t="shared" si="1" ref="I5:I25">F5*G5</f>
        <v>15</v>
      </c>
      <c r="J5" s="24">
        <v>15</v>
      </c>
      <c r="K5" s="25">
        <f aca="true" t="shared" si="2" ref="K5:K25">(H5-$H$2)/($H$2-J5)</f>
        <v>1.0395</v>
      </c>
      <c r="L5" s="26">
        <f aca="true" t="shared" si="3" ref="L5:L25">((H5/$H$2)^(1/5))-1</f>
        <v>0.10395779879443112</v>
      </c>
      <c r="M5" s="27">
        <f aca="true" t="shared" si="4" ref="M5:M25">($H$2-J5)/(H5-J5)</f>
        <v>0.49031625398381956</v>
      </c>
      <c r="N5" s="28">
        <f aca="true" t="shared" si="5" ref="N5:N25">H5-J5</f>
        <v>48.948</v>
      </c>
      <c r="O5" s="28">
        <f aca="true" t="shared" si="6" ref="O5:O25">N5/4</f>
        <v>12.237</v>
      </c>
      <c r="P5" s="28">
        <f aca="true" t="shared" si="7" ref="P5:P25">J5+O5</f>
        <v>27.237000000000002</v>
      </c>
      <c r="Q5" s="28">
        <f aca="true" t="shared" si="8" ref="Q5:Q25">P5+O5+O5</f>
        <v>51.711000000000006</v>
      </c>
    </row>
    <row r="6" spans="1:17" s="29" customFormat="1" ht="15">
      <c r="A6" s="80" t="s">
        <v>44</v>
      </c>
      <c r="B6" s="19">
        <v>19</v>
      </c>
      <c r="C6" s="19">
        <v>19</v>
      </c>
      <c r="D6" s="19">
        <v>24.3</v>
      </c>
      <c r="E6" s="30">
        <v>3.65</v>
      </c>
      <c r="F6" s="19">
        <v>13.1</v>
      </c>
      <c r="G6" s="22">
        <v>1.53</v>
      </c>
      <c r="H6" s="23">
        <f t="shared" si="0"/>
        <v>88.69500000000001</v>
      </c>
      <c r="I6" s="23">
        <f t="shared" si="1"/>
        <v>20.043</v>
      </c>
      <c r="J6" s="24">
        <v>20.04</v>
      </c>
      <c r="K6" s="25">
        <f t="shared" si="2"/>
        <v>2.6210443037974684</v>
      </c>
      <c r="L6" s="26">
        <f t="shared" si="3"/>
        <v>0.17860127399725068</v>
      </c>
      <c r="M6" s="27">
        <f t="shared" si="4"/>
        <v>0.27616342582477604</v>
      </c>
      <c r="N6" s="28">
        <f t="shared" si="5"/>
        <v>68.655</v>
      </c>
      <c r="O6" s="28">
        <f t="shared" si="6"/>
        <v>17.16375</v>
      </c>
      <c r="P6" s="28">
        <f t="shared" si="7"/>
        <v>37.20375</v>
      </c>
      <c r="Q6" s="28">
        <f t="shared" si="8"/>
        <v>71.53125</v>
      </c>
    </row>
    <row r="7" spans="1:17" s="29" customFormat="1" ht="15">
      <c r="A7" s="80" t="s">
        <v>40</v>
      </c>
      <c r="B7" s="19">
        <v>15</v>
      </c>
      <c r="C7" s="19">
        <v>14.8</v>
      </c>
      <c r="D7" s="19">
        <v>20</v>
      </c>
      <c r="E7" s="30">
        <v>3.16</v>
      </c>
      <c r="F7" s="19">
        <v>12</v>
      </c>
      <c r="G7" s="22">
        <v>1.55</v>
      </c>
      <c r="H7" s="23">
        <f t="shared" si="0"/>
        <v>63.2</v>
      </c>
      <c r="I7" s="23">
        <f t="shared" si="1"/>
        <v>18.6</v>
      </c>
      <c r="J7" s="24">
        <v>18</v>
      </c>
      <c r="K7" s="25">
        <f t="shared" si="2"/>
        <v>1.1523809523809525</v>
      </c>
      <c r="L7" s="26">
        <f t="shared" si="3"/>
        <v>0.10136303010113457</v>
      </c>
      <c r="M7" s="27">
        <f t="shared" si="4"/>
        <v>0.46460176991150437</v>
      </c>
      <c r="N7" s="28">
        <f t="shared" si="5"/>
        <v>45.2</v>
      </c>
      <c r="O7" s="28">
        <f t="shared" si="6"/>
        <v>11.3</v>
      </c>
      <c r="P7" s="28">
        <f t="shared" si="7"/>
        <v>29.3</v>
      </c>
      <c r="Q7" s="28">
        <f t="shared" si="8"/>
        <v>51.900000000000006</v>
      </c>
    </row>
    <row r="8" spans="1:17" s="29" customFormat="1" ht="15">
      <c r="A8" s="80" t="s">
        <v>41</v>
      </c>
      <c r="B8" s="19">
        <v>18</v>
      </c>
      <c r="C8" s="19">
        <v>15.4</v>
      </c>
      <c r="D8" s="19">
        <v>24</v>
      </c>
      <c r="E8" s="30">
        <v>3.12</v>
      </c>
      <c r="F8" s="19">
        <v>10</v>
      </c>
      <c r="G8" s="30">
        <v>1.53</v>
      </c>
      <c r="H8" s="23">
        <f t="shared" si="0"/>
        <v>74.88</v>
      </c>
      <c r="I8" s="23">
        <f t="shared" si="1"/>
        <v>15.3</v>
      </c>
      <c r="J8" s="24">
        <v>15.3</v>
      </c>
      <c r="K8" s="25">
        <f t="shared" si="2"/>
        <v>1.5139240506329112</v>
      </c>
      <c r="L8" s="26">
        <f t="shared" si="3"/>
        <v>0.13935810405670246</v>
      </c>
      <c r="M8" s="27">
        <f t="shared" si="4"/>
        <v>0.39778449144008055</v>
      </c>
      <c r="N8" s="28">
        <f t="shared" si="5"/>
        <v>59.58</v>
      </c>
      <c r="O8" s="28">
        <f t="shared" si="6"/>
        <v>14.895</v>
      </c>
      <c r="P8" s="28">
        <f t="shared" si="7"/>
        <v>30.195</v>
      </c>
      <c r="Q8" s="28">
        <f t="shared" si="8"/>
        <v>59.985</v>
      </c>
    </row>
    <row r="9" spans="1:17" s="29" customFormat="1" ht="15">
      <c r="A9" s="80" t="s">
        <v>48</v>
      </c>
      <c r="B9" s="19">
        <v>18</v>
      </c>
      <c r="C9" s="19">
        <v>18</v>
      </c>
      <c r="D9" s="19">
        <v>25.9</v>
      </c>
      <c r="E9" s="30">
        <v>2.88</v>
      </c>
      <c r="F9" s="19">
        <v>14.3</v>
      </c>
      <c r="G9" s="30">
        <v>1.26</v>
      </c>
      <c r="H9" s="23">
        <f t="shared" si="0"/>
        <v>74.592</v>
      </c>
      <c r="I9" s="23">
        <f t="shared" si="1"/>
        <v>18.018</v>
      </c>
      <c r="J9" s="24">
        <v>18</v>
      </c>
      <c r="K9" s="25">
        <f t="shared" si="2"/>
        <v>1.6948571428571428</v>
      </c>
      <c r="L9" s="26">
        <f t="shared" si="3"/>
        <v>0.13848032327311843</v>
      </c>
      <c r="M9" s="27">
        <f t="shared" si="4"/>
        <v>0.3710771840542833</v>
      </c>
      <c r="N9" s="28">
        <f t="shared" si="5"/>
        <v>56.592</v>
      </c>
      <c r="O9" s="28">
        <f t="shared" si="6"/>
        <v>14.148</v>
      </c>
      <c r="P9" s="28">
        <f t="shared" si="7"/>
        <v>32.147999999999996</v>
      </c>
      <c r="Q9" s="28">
        <f t="shared" si="8"/>
        <v>60.44399999999999</v>
      </c>
    </row>
    <row r="10" spans="1:17" s="29" customFormat="1" ht="15">
      <c r="A10" s="80" t="s">
        <v>36</v>
      </c>
      <c r="B10" s="19">
        <v>21.5</v>
      </c>
      <c r="C10" s="19">
        <v>18.4</v>
      </c>
      <c r="D10" s="19">
        <v>25.7</v>
      </c>
      <c r="E10" s="30">
        <v>2.93</v>
      </c>
      <c r="F10" s="19">
        <v>12.3</v>
      </c>
      <c r="G10" s="30">
        <v>1.26</v>
      </c>
      <c r="H10" s="23">
        <f t="shared" si="0"/>
        <v>75.301</v>
      </c>
      <c r="I10" s="23">
        <f t="shared" si="1"/>
        <v>15.498000000000001</v>
      </c>
      <c r="J10" s="24">
        <v>12.4</v>
      </c>
      <c r="K10" s="25">
        <f t="shared" si="2"/>
        <v>1.3646992481203009</v>
      </c>
      <c r="L10" s="26">
        <f t="shared" si="3"/>
        <v>0.14063640171184244</v>
      </c>
      <c r="M10" s="27">
        <f t="shared" si="4"/>
        <v>0.4228867585570977</v>
      </c>
      <c r="N10" s="28">
        <f t="shared" si="5"/>
        <v>62.901</v>
      </c>
      <c r="O10" s="28">
        <f t="shared" si="6"/>
        <v>15.72525</v>
      </c>
      <c r="P10" s="28">
        <f t="shared" si="7"/>
        <v>28.12525</v>
      </c>
      <c r="Q10" s="28">
        <f t="shared" si="8"/>
        <v>59.575750000000006</v>
      </c>
    </row>
    <row r="11" spans="1:17" s="29" customFormat="1" ht="15">
      <c r="A11" s="80" t="s">
        <v>39</v>
      </c>
      <c r="B11" s="19">
        <v>19</v>
      </c>
      <c r="C11" s="19">
        <v>15.9</v>
      </c>
      <c r="D11" s="19">
        <v>26.5</v>
      </c>
      <c r="E11" s="30">
        <v>2.63</v>
      </c>
      <c r="F11" s="19">
        <v>13.3</v>
      </c>
      <c r="G11" s="30">
        <v>1.26</v>
      </c>
      <c r="H11" s="23">
        <f t="shared" si="0"/>
        <v>69.695</v>
      </c>
      <c r="I11" s="23">
        <f t="shared" si="1"/>
        <v>16.758000000000003</v>
      </c>
      <c r="J11" s="24">
        <v>16</v>
      </c>
      <c r="K11" s="25">
        <f t="shared" si="2"/>
        <v>1.334565217391304</v>
      </c>
      <c r="L11" s="26">
        <f t="shared" si="3"/>
        <v>0.12312321204791887</v>
      </c>
      <c r="M11" s="27">
        <f t="shared" si="4"/>
        <v>0.4283452835459541</v>
      </c>
      <c r="N11" s="28">
        <f t="shared" si="5"/>
        <v>53.69499999999999</v>
      </c>
      <c r="O11" s="28">
        <f t="shared" si="6"/>
        <v>13.423749999999998</v>
      </c>
      <c r="P11" s="28">
        <f t="shared" si="7"/>
        <v>29.42375</v>
      </c>
      <c r="Q11" s="28">
        <f t="shared" si="8"/>
        <v>56.271249999999995</v>
      </c>
    </row>
    <row r="12" spans="1:17" s="29" customFormat="1" ht="15">
      <c r="A12" s="80" t="s">
        <v>45</v>
      </c>
      <c r="B12" s="19">
        <v>18</v>
      </c>
      <c r="C12" s="19">
        <v>17.5</v>
      </c>
      <c r="D12" s="19">
        <v>22</v>
      </c>
      <c r="E12" s="30">
        <v>3.42</v>
      </c>
      <c r="F12" s="19">
        <v>12.3</v>
      </c>
      <c r="G12" s="30">
        <v>1.53</v>
      </c>
      <c r="H12" s="23">
        <f t="shared" si="0"/>
        <v>75.24</v>
      </c>
      <c r="I12" s="23">
        <f t="shared" si="1"/>
        <v>18.819000000000003</v>
      </c>
      <c r="J12" s="24">
        <v>18.8</v>
      </c>
      <c r="K12" s="25">
        <f t="shared" si="2"/>
        <v>1.7940594059405939</v>
      </c>
      <c r="L12" s="26">
        <f t="shared" si="3"/>
        <v>0.14045153995092363</v>
      </c>
      <c r="M12" s="27">
        <f t="shared" si="4"/>
        <v>0.35790219702338766</v>
      </c>
      <c r="N12" s="28">
        <f t="shared" si="5"/>
        <v>56.44</v>
      </c>
      <c r="O12" s="28">
        <f t="shared" si="6"/>
        <v>14.11</v>
      </c>
      <c r="P12" s="28">
        <f t="shared" si="7"/>
        <v>32.91</v>
      </c>
      <c r="Q12" s="28">
        <f t="shared" si="8"/>
        <v>61.129999999999995</v>
      </c>
    </row>
    <row r="13" spans="1:17" s="29" customFormat="1" ht="15">
      <c r="A13" s="80" t="s">
        <v>38</v>
      </c>
      <c r="B13" s="19">
        <v>15</v>
      </c>
      <c r="C13" s="19">
        <v>15</v>
      </c>
      <c r="D13" s="19">
        <v>29.2</v>
      </c>
      <c r="E13" s="30">
        <v>3.08</v>
      </c>
      <c r="F13" s="19">
        <v>14.6</v>
      </c>
      <c r="G13" s="30">
        <v>1.53</v>
      </c>
      <c r="H13" s="23">
        <f t="shared" si="0"/>
        <v>89.93599999999999</v>
      </c>
      <c r="I13" s="23">
        <f t="shared" si="1"/>
        <v>22.338</v>
      </c>
      <c r="J13" s="24">
        <v>22.3</v>
      </c>
      <c r="K13" s="25">
        <f t="shared" si="2"/>
        <v>3.0500598802395205</v>
      </c>
      <c r="L13" s="26">
        <f t="shared" si="3"/>
        <v>0.18188111219515335</v>
      </c>
      <c r="M13" s="27">
        <f t="shared" si="4"/>
        <v>0.24690992962327754</v>
      </c>
      <c r="N13" s="28">
        <f t="shared" si="5"/>
        <v>67.636</v>
      </c>
      <c r="O13" s="28">
        <f t="shared" si="6"/>
        <v>16.909</v>
      </c>
      <c r="P13" s="28">
        <f t="shared" si="7"/>
        <v>39.209</v>
      </c>
      <c r="Q13" s="28">
        <f t="shared" si="8"/>
        <v>73.027</v>
      </c>
    </row>
    <row r="14" spans="1:17" s="29" customFormat="1" ht="15">
      <c r="A14" s="80" t="s">
        <v>46</v>
      </c>
      <c r="B14" s="19">
        <v>16</v>
      </c>
      <c r="C14" s="19">
        <v>14.3</v>
      </c>
      <c r="D14" s="19">
        <v>26.5</v>
      </c>
      <c r="E14" s="30">
        <v>2.46</v>
      </c>
      <c r="F14" s="19">
        <v>14.2</v>
      </c>
      <c r="G14" s="22">
        <v>1.26</v>
      </c>
      <c r="H14" s="23">
        <f t="shared" si="0"/>
        <v>65.19</v>
      </c>
      <c r="I14" s="23">
        <f t="shared" si="1"/>
        <v>17.892</v>
      </c>
      <c r="J14" s="24">
        <v>21</v>
      </c>
      <c r="K14" s="25">
        <f t="shared" si="2"/>
        <v>1.4549999999999998</v>
      </c>
      <c r="L14" s="26">
        <f t="shared" si="3"/>
        <v>0.10821308781981975</v>
      </c>
      <c r="M14" s="27">
        <f t="shared" si="4"/>
        <v>0.4073319755600815</v>
      </c>
      <c r="N14" s="28">
        <f t="shared" si="5"/>
        <v>44.19</v>
      </c>
      <c r="O14" s="28">
        <f t="shared" si="6"/>
        <v>11.0475</v>
      </c>
      <c r="P14" s="28">
        <f t="shared" si="7"/>
        <v>32.0475</v>
      </c>
      <c r="Q14" s="28">
        <f t="shared" si="8"/>
        <v>54.1425</v>
      </c>
    </row>
    <row r="15" spans="1:17" s="29" customFormat="1" ht="15">
      <c r="A15" s="80" t="s">
        <v>47</v>
      </c>
      <c r="B15" s="19">
        <v>13</v>
      </c>
      <c r="C15" s="19">
        <v>13</v>
      </c>
      <c r="D15" s="19">
        <v>24.2</v>
      </c>
      <c r="E15" s="30">
        <v>2.49</v>
      </c>
      <c r="F15" s="19">
        <v>12.4</v>
      </c>
      <c r="G15" s="22">
        <v>1.53</v>
      </c>
      <c r="H15" s="23">
        <f t="shared" si="0"/>
        <v>60.258</v>
      </c>
      <c r="I15" s="23">
        <f t="shared" si="1"/>
        <v>18.972</v>
      </c>
      <c r="J15" s="24">
        <v>19</v>
      </c>
      <c r="K15" s="25">
        <f t="shared" si="2"/>
        <v>1.0629000000000002</v>
      </c>
      <c r="L15" s="26">
        <f t="shared" si="3"/>
        <v>0.09091275911048613</v>
      </c>
      <c r="M15" s="27">
        <f t="shared" si="4"/>
        <v>0.48475447186000287</v>
      </c>
      <c r="N15" s="28">
        <f t="shared" si="5"/>
        <v>41.258</v>
      </c>
      <c r="O15" s="28">
        <f t="shared" si="6"/>
        <v>10.3145</v>
      </c>
      <c r="P15" s="28">
        <f t="shared" si="7"/>
        <v>29.314500000000002</v>
      </c>
      <c r="Q15" s="28">
        <f t="shared" si="8"/>
        <v>49.94350000000001</v>
      </c>
    </row>
    <row r="16" spans="1:17" s="29" customFormat="1" ht="15">
      <c r="A16" s="80" t="s">
        <v>49</v>
      </c>
      <c r="B16" s="19">
        <v>14.2</v>
      </c>
      <c r="C16" s="19">
        <v>14.2</v>
      </c>
      <c r="D16" s="19">
        <v>24.5</v>
      </c>
      <c r="E16" s="30">
        <v>3.54</v>
      </c>
      <c r="F16" s="19">
        <v>12.6</v>
      </c>
      <c r="G16" s="22">
        <v>1.82</v>
      </c>
      <c r="H16" s="23">
        <f t="shared" si="0"/>
        <v>86.73</v>
      </c>
      <c r="I16" s="23">
        <f t="shared" si="1"/>
        <v>22.932</v>
      </c>
      <c r="J16" s="24">
        <v>23</v>
      </c>
      <c r="K16" s="25">
        <f t="shared" si="2"/>
        <v>2.9831250000000002</v>
      </c>
      <c r="L16" s="26">
        <f t="shared" si="3"/>
        <v>0.17333208815915913</v>
      </c>
      <c r="M16" s="27">
        <f t="shared" si="4"/>
        <v>0.25105915581358856</v>
      </c>
      <c r="N16" s="28">
        <f t="shared" si="5"/>
        <v>63.730000000000004</v>
      </c>
      <c r="O16" s="28">
        <f t="shared" si="6"/>
        <v>15.932500000000001</v>
      </c>
      <c r="P16" s="28">
        <f t="shared" si="7"/>
        <v>38.932500000000005</v>
      </c>
      <c r="Q16" s="28">
        <f t="shared" si="8"/>
        <v>70.79750000000001</v>
      </c>
    </row>
    <row r="17" spans="1:17" s="29" customFormat="1" ht="15">
      <c r="A17" s="80" t="s">
        <v>51</v>
      </c>
      <c r="B17" s="19">
        <v>15</v>
      </c>
      <c r="C17" s="19">
        <v>12.8</v>
      </c>
      <c r="D17" s="19">
        <v>27.5</v>
      </c>
      <c r="E17" s="30">
        <v>2.94</v>
      </c>
      <c r="F17" s="19">
        <v>14.6</v>
      </c>
      <c r="G17" s="22">
        <v>1.53</v>
      </c>
      <c r="H17" s="23">
        <f t="shared" si="0"/>
        <v>80.85</v>
      </c>
      <c r="I17" s="23">
        <f t="shared" si="1"/>
        <v>22.338</v>
      </c>
      <c r="J17" s="24">
        <v>22.3</v>
      </c>
      <c r="K17" s="25">
        <f t="shared" si="2"/>
        <v>2.5059880239520957</v>
      </c>
      <c r="L17" s="26">
        <f t="shared" si="3"/>
        <v>0.15697262543444324</v>
      </c>
      <c r="M17" s="27">
        <f t="shared" si="4"/>
        <v>0.2852263023057216</v>
      </c>
      <c r="N17" s="28">
        <f t="shared" si="5"/>
        <v>58.55</v>
      </c>
      <c r="O17" s="28">
        <f t="shared" si="6"/>
        <v>14.6375</v>
      </c>
      <c r="P17" s="28">
        <f t="shared" si="7"/>
        <v>36.9375</v>
      </c>
      <c r="Q17" s="28">
        <f t="shared" si="8"/>
        <v>66.2125</v>
      </c>
    </row>
    <row r="18" spans="1:17" s="29" customFormat="1" ht="15">
      <c r="A18" s="80" t="s">
        <v>52</v>
      </c>
      <c r="B18" s="19">
        <v>14</v>
      </c>
      <c r="C18" s="19">
        <v>15.4</v>
      </c>
      <c r="D18" s="19">
        <v>25</v>
      </c>
      <c r="E18" s="30">
        <v>3.23</v>
      </c>
      <c r="F18" s="19">
        <v>14</v>
      </c>
      <c r="G18" s="22">
        <v>1.8</v>
      </c>
      <c r="H18" s="23">
        <f t="shared" si="0"/>
        <v>80.75</v>
      </c>
      <c r="I18" s="23">
        <f t="shared" si="1"/>
        <v>25.2</v>
      </c>
      <c r="J18" s="24">
        <v>25.2</v>
      </c>
      <c r="K18" s="25">
        <f t="shared" si="2"/>
        <v>3.0253623188405796</v>
      </c>
      <c r="L18" s="26">
        <f t="shared" si="3"/>
        <v>0.156686281475233</v>
      </c>
      <c r="M18" s="27">
        <f t="shared" si="4"/>
        <v>0.24842484248424845</v>
      </c>
      <c r="N18" s="28">
        <f t="shared" si="5"/>
        <v>55.55</v>
      </c>
      <c r="O18" s="28">
        <f t="shared" si="6"/>
        <v>13.8875</v>
      </c>
      <c r="P18" s="28">
        <f t="shared" si="7"/>
        <v>39.0875</v>
      </c>
      <c r="Q18" s="28">
        <f t="shared" si="8"/>
        <v>66.8625</v>
      </c>
    </row>
    <row r="19" spans="1:17" s="29" customFormat="1" ht="15">
      <c r="A19" s="80" t="s">
        <v>53</v>
      </c>
      <c r="B19" s="19">
        <v>15</v>
      </c>
      <c r="C19" s="19">
        <v>15</v>
      </c>
      <c r="D19" s="19">
        <v>25</v>
      </c>
      <c r="E19" s="30">
        <v>3.19</v>
      </c>
      <c r="F19" s="19">
        <v>14.3</v>
      </c>
      <c r="G19" s="22">
        <v>1.76</v>
      </c>
      <c r="H19" s="23">
        <f t="shared" si="0"/>
        <v>79.75</v>
      </c>
      <c r="I19" s="23">
        <f t="shared" si="1"/>
        <v>25.168000000000003</v>
      </c>
      <c r="J19" s="24">
        <v>22.91</v>
      </c>
      <c r="K19" s="25">
        <f t="shared" si="2"/>
        <v>2.5326289620882534</v>
      </c>
      <c r="L19" s="26">
        <f t="shared" si="3"/>
        <v>0.15380712619818993</v>
      </c>
      <c r="M19" s="27">
        <f t="shared" si="4"/>
        <v>0.2830752990851513</v>
      </c>
      <c r="N19" s="28">
        <f t="shared" si="5"/>
        <v>56.84</v>
      </c>
      <c r="O19" s="28">
        <f t="shared" si="6"/>
        <v>14.21</v>
      </c>
      <c r="P19" s="28">
        <f t="shared" si="7"/>
        <v>37.120000000000005</v>
      </c>
      <c r="Q19" s="28">
        <f t="shared" si="8"/>
        <v>65.54</v>
      </c>
    </row>
    <row r="20" spans="1:17" s="29" customFormat="1" ht="15">
      <c r="A20" s="80" t="s">
        <v>54</v>
      </c>
      <c r="B20" s="19">
        <v>14</v>
      </c>
      <c r="C20" s="19">
        <v>15</v>
      </c>
      <c r="D20" s="19">
        <v>27.5</v>
      </c>
      <c r="E20" s="30">
        <v>3.19</v>
      </c>
      <c r="F20" s="19">
        <v>15.3</v>
      </c>
      <c r="G20" s="22">
        <v>1.26</v>
      </c>
      <c r="H20" s="23">
        <f t="shared" si="0"/>
        <v>87.725</v>
      </c>
      <c r="I20" s="23">
        <f t="shared" si="1"/>
        <v>19.278000000000002</v>
      </c>
      <c r="J20" s="24">
        <v>19.3</v>
      </c>
      <c r="K20" s="25">
        <f t="shared" si="2"/>
        <v>2.4733502538071064</v>
      </c>
      <c r="L20" s="26">
        <f t="shared" si="3"/>
        <v>0.17601200183683652</v>
      </c>
      <c r="M20" s="27">
        <f t="shared" si="4"/>
        <v>0.2879064669345999</v>
      </c>
      <c r="N20" s="28">
        <f t="shared" si="5"/>
        <v>68.425</v>
      </c>
      <c r="O20" s="28">
        <f t="shared" si="6"/>
        <v>17.10625</v>
      </c>
      <c r="P20" s="28">
        <f t="shared" si="7"/>
        <v>36.40625</v>
      </c>
      <c r="Q20" s="28">
        <f t="shared" si="8"/>
        <v>70.61875</v>
      </c>
    </row>
    <row r="21" spans="1:17" s="29" customFormat="1" ht="15">
      <c r="A21" s="80" t="s">
        <v>55</v>
      </c>
      <c r="B21" s="19">
        <v>13.6</v>
      </c>
      <c r="C21" s="19">
        <v>13.6</v>
      </c>
      <c r="D21" s="19">
        <v>24.8</v>
      </c>
      <c r="E21" s="30">
        <v>2.93</v>
      </c>
      <c r="F21" s="19">
        <v>15</v>
      </c>
      <c r="G21" s="22">
        <v>1.76</v>
      </c>
      <c r="H21" s="23">
        <f t="shared" si="0"/>
        <v>72.664</v>
      </c>
      <c r="I21" s="23">
        <f t="shared" si="1"/>
        <v>26.4</v>
      </c>
      <c r="J21" s="24">
        <v>23</v>
      </c>
      <c r="K21" s="25">
        <f t="shared" si="2"/>
        <v>2.104</v>
      </c>
      <c r="L21" s="26">
        <f t="shared" si="3"/>
        <v>0.13253319138754716</v>
      </c>
      <c r="M21" s="27">
        <f t="shared" si="4"/>
        <v>0.3221649484536082</v>
      </c>
      <c r="N21" s="28">
        <f t="shared" si="5"/>
        <v>49.664</v>
      </c>
      <c r="O21" s="28">
        <f t="shared" si="6"/>
        <v>12.416</v>
      </c>
      <c r="P21" s="28">
        <f t="shared" si="7"/>
        <v>35.416</v>
      </c>
      <c r="Q21" s="28">
        <f t="shared" si="8"/>
        <v>60.24799999999999</v>
      </c>
    </row>
    <row r="22" spans="1:17" s="29" customFormat="1" ht="15">
      <c r="A22" s="80" t="s">
        <v>56</v>
      </c>
      <c r="B22" s="19">
        <v>14</v>
      </c>
      <c r="C22" s="19">
        <v>14</v>
      </c>
      <c r="D22" s="19">
        <v>21.9</v>
      </c>
      <c r="E22" s="30">
        <v>3.39</v>
      </c>
      <c r="F22" s="19">
        <v>13.5</v>
      </c>
      <c r="G22" s="22">
        <v>1.76</v>
      </c>
      <c r="H22" s="23">
        <f t="shared" si="0"/>
        <v>74.241</v>
      </c>
      <c r="I22" s="23">
        <f t="shared" si="1"/>
        <v>23.76</v>
      </c>
      <c r="J22" s="24">
        <v>23.8</v>
      </c>
      <c r="K22" s="25">
        <f t="shared" si="2"/>
        <v>2.3184868421052633</v>
      </c>
      <c r="L22" s="26">
        <f t="shared" si="3"/>
        <v>0.1374068545918632</v>
      </c>
      <c r="M22" s="27">
        <f t="shared" si="4"/>
        <v>0.30134216213001325</v>
      </c>
      <c r="N22" s="28">
        <f t="shared" si="5"/>
        <v>50.441</v>
      </c>
      <c r="O22" s="28">
        <f t="shared" si="6"/>
        <v>12.61025</v>
      </c>
      <c r="P22" s="28">
        <f t="shared" si="7"/>
        <v>36.410250000000005</v>
      </c>
      <c r="Q22" s="28">
        <f t="shared" si="8"/>
        <v>61.630750000000006</v>
      </c>
    </row>
    <row r="23" spans="1:17" s="29" customFormat="1" ht="15">
      <c r="A23" s="80" t="s">
        <v>57</v>
      </c>
      <c r="B23" s="19">
        <v>15</v>
      </c>
      <c r="C23" s="19">
        <v>13</v>
      </c>
      <c r="D23" s="19">
        <v>25</v>
      </c>
      <c r="E23" s="30">
        <v>2.82</v>
      </c>
      <c r="F23" s="19">
        <v>13</v>
      </c>
      <c r="G23" s="22">
        <v>1.99</v>
      </c>
      <c r="H23" s="23">
        <f t="shared" si="0"/>
        <v>70.5</v>
      </c>
      <c r="I23" s="23">
        <f t="shared" si="1"/>
        <v>25.87</v>
      </c>
      <c r="J23" s="24">
        <v>26</v>
      </c>
      <c r="K23" s="25">
        <f t="shared" si="2"/>
        <v>2.423076923076923</v>
      </c>
      <c r="L23" s="26">
        <f t="shared" si="3"/>
        <v>0.12570579552275096</v>
      </c>
      <c r="M23" s="27">
        <f t="shared" si="4"/>
        <v>0.29213483146067415</v>
      </c>
      <c r="N23" s="28">
        <f t="shared" si="5"/>
        <v>44.5</v>
      </c>
      <c r="O23" s="28">
        <f t="shared" si="6"/>
        <v>11.125</v>
      </c>
      <c r="P23" s="28">
        <f t="shared" si="7"/>
        <v>37.125</v>
      </c>
      <c r="Q23" s="28">
        <f t="shared" si="8"/>
        <v>59.375</v>
      </c>
    </row>
    <row r="24" spans="1:17" s="29" customFormat="1" ht="15">
      <c r="A24" s="80" t="s">
        <v>50</v>
      </c>
      <c r="B24" s="19">
        <v>14</v>
      </c>
      <c r="C24" s="19">
        <v>14</v>
      </c>
      <c r="D24" s="19">
        <v>22</v>
      </c>
      <c r="E24" s="30">
        <v>3.56</v>
      </c>
      <c r="F24" s="19">
        <v>12</v>
      </c>
      <c r="G24" s="22">
        <v>1.85</v>
      </c>
      <c r="H24" s="23">
        <f t="shared" si="0"/>
        <v>78.32000000000001</v>
      </c>
      <c r="I24" s="23">
        <f t="shared" si="1"/>
        <v>22.200000000000003</v>
      </c>
      <c r="J24" s="24">
        <v>24.9</v>
      </c>
      <c r="K24" s="25">
        <f t="shared" si="2"/>
        <v>2.788652482269504</v>
      </c>
      <c r="L24" s="26">
        <f t="shared" si="3"/>
        <v>0.149639333818258</v>
      </c>
      <c r="M24" s="27">
        <f t="shared" si="4"/>
        <v>0.26394608760763755</v>
      </c>
      <c r="N24" s="28">
        <f t="shared" si="5"/>
        <v>53.42000000000001</v>
      </c>
      <c r="O24" s="28">
        <f t="shared" si="6"/>
        <v>13.355000000000002</v>
      </c>
      <c r="P24" s="28">
        <f t="shared" si="7"/>
        <v>38.255</v>
      </c>
      <c r="Q24" s="28">
        <f t="shared" si="8"/>
        <v>64.965</v>
      </c>
    </row>
    <row r="25" spans="1:17" s="29" customFormat="1" ht="15">
      <c r="A25" s="80" t="s">
        <v>37</v>
      </c>
      <c r="B25" s="19">
        <v>14</v>
      </c>
      <c r="C25" s="19">
        <v>14</v>
      </c>
      <c r="D25" s="19">
        <v>22</v>
      </c>
      <c r="E25" s="30">
        <v>2.43</v>
      </c>
      <c r="F25" s="19">
        <v>12</v>
      </c>
      <c r="G25" s="22">
        <v>1.26</v>
      </c>
      <c r="H25" s="23">
        <f t="shared" si="0"/>
        <v>53.46</v>
      </c>
      <c r="I25" s="23">
        <f t="shared" si="1"/>
        <v>15.120000000000001</v>
      </c>
      <c r="J25" s="24">
        <v>20</v>
      </c>
      <c r="K25" s="25">
        <f t="shared" si="2"/>
        <v>0.7610526315789474</v>
      </c>
      <c r="L25" s="26">
        <f t="shared" si="3"/>
        <v>0.06510609393302103</v>
      </c>
      <c r="M25" s="27">
        <f t="shared" si="4"/>
        <v>0.5678421996413628</v>
      </c>
      <c r="N25" s="28">
        <f t="shared" si="5"/>
        <v>33.46</v>
      </c>
      <c r="O25" s="28">
        <f t="shared" si="6"/>
        <v>8.365</v>
      </c>
      <c r="P25" s="28">
        <f t="shared" si="7"/>
        <v>28.365000000000002</v>
      </c>
      <c r="Q25" s="28">
        <f t="shared" si="8"/>
        <v>45.095000000000006</v>
      </c>
    </row>
    <row r="26" spans="1:17" s="18" customFormat="1" ht="10.5" customHeight="1">
      <c r="A26" s="73"/>
      <c r="B26" s="31"/>
      <c r="C26" s="31"/>
      <c r="D26" s="32"/>
      <c r="E26" s="32"/>
      <c r="F26" s="32"/>
      <c r="G26" s="32"/>
      <c r="H26" s="33"/>
      <c r="I26" s="33"/>
      <c r="J26" s="33"/>
      <c r="K26" s="34" t="s">
        <v>0</v>
      </c>
      <c r="L26" s="35"/>
      <c r="M26" s="27" t="s">
        <v>0</v>
      </c>
      <c r="N26" s="36"/>
      <c r="O26" s="36"/>
      <c r="P26" s="36"/>
      <c r="Q26" s="36"/>
    </row>
    <row r="27" spans="1:17" s="29" customFormat="1" ht="15.75">
      <c r="A27" s="65" t="s">
        <v>26</v>
      </c>
      <c r="B27" s="37">
        <f aca="true" t="shared" si="9" ref="B27:M27">AVERAGE(B5:B25)</f>
        <v>15.823809523809524</v>
      </c>
      <c r="C27" s="37">
        <f t="shared" si="9"/>
        <v>15.204761904761906</v>
      </c>
      <c r="D27" s="37">
        <f t="shared" si="9"/>
        <v>24.890476190476193</v>
      </c>
      <c r="E27" s="38">
        <f t="shared" si="9"/>
        <v>3.0109523809523804</v>
      </c>
      <c r="F27" s="37">
        <f t="shared" si="9"/>
        <v>13.323809523809524</v>
      </c>
      <c r="G27" s="38">
        <f t="shared" si="9"/>
        <v>1.5252380952380957</v>
      </c>
      <c r="H27" s="38">
        <f t="shared" si="9"/>
        <v>74.56785714285714</v>
      </c>
      <c r="I27" s="38">
        <f t="shared" si="9"/>
        <v>20.262095238095235</v>
      </c>
      <c r="J27" s="38">
        <f t="shared" si="9"/>
        <v>20.29761904761905</v>
      </c>
      <c r="K27" s="37">
        <f t="shared" si="9"/>
        <v>1.9999387447180412</v>
      </c>
      <c r="L27" s="41">
        <f t="shared" si="9"/>
        <v>0.13686571597219446</v>
      </c>
      <c r="M27" s="41">
        <f t="shared" si="9"/>
        <v>0.3548188589190891</v>
      </c>
      <c r="N27" s="39" t="s">
        <v>0</v>
      </c>
      <c r="O27" s="39" t="s">
        <v>0</v>
      </c>
      <c r="P27" s="39" t="s">
        <v>0</v>
      </c>
      <c r="Q27" s="39" t="s">
        <v>0</v>
      </c>
    </row>
    <row r="28" spans="1:17" s="29" customFormat="1" ht="15.75">
      <c r="A28" s="65" t="s">
        <v>17</v>
      </c>
      <c r="B28" s="37">
        <f aca="true" t="shared" si="10" ref="B28:M28">STDEV(B5:B25)</f>
        <v>2.2759404126436853</v>
      </c>
      <c r="C28" s="37">
        <f t="shared" si="10"/>
        <v>1.8169964750863208</v>
      </c>
      <c r="D28" s="37">
        <f t="shared" si="10"/>
        <v>2.4223758506690927</v>
      </c>
      <c r="E28" s="38">
        <f t="shared" si="10"/>
        <v>0.4034216747016082</v>
      </c>
      <c r="F28" s="37">
        <f t="shared" si="10"/>
        <v>1.3393672991023566</v>
      </c>
      <c r="G28" s="38">
        <f t="shared" si="10"/>
        <v>0.25960776274254443</v>
      </c>
      <c r="H28" s="38">
        <f t="shared" si="10"/>
        <v>9.748794501299855</v>
      </c>
      <c r="I28" s="38">
        <f t="shared" si="10"/>
        <v>3.7497926463307887</v>
      </c>
      <c r="J28" s="38">
        <f t="shared" si="10"/>
        <v>3.6705556864892954</v>
      </c>
      <c r="K28" s="37">
        <f t="shared" si="10"/>
        <v>0.7332330223634494</v>
      </c>
      <c r="L28" s="41">
        <f t="shared" si="10"/>
        <v>0.03055455075078904</v>
      </c>
      <c r="M28" s="41">
        <f t="shared" si="10"/>
        <v>0.09436323867131682</v>
      </c>
      <c r="N28" s="40" t="s">
        <v>0</v>
      </c>
      <c r="O28" s="40" t="s">
        <v>0</v>
      </c>
      <c r="P28" s="40" t="s">
        <v>0</v>
      </c>
      <c r="Q28" s="40" t="s">
        <v>0</v>
      </c>
    </row>
    <row r="29" spans="1:17" s="29" customFormat="1" ht="15.75">
      <c r="A29" s="65" t="s">
        <v>23</v>
      </c>
      <c r="B29" s="41">
        <f>B28/B27</f>
        <v>0.1438301193665886</v>
      </c>
      <c r="C29" s="41">
        <f aca="true" t="shared" si="11" ref="C29:M29">C28/C27</f>
        <v>0.1195018038735131</v>
      </c>
      <c r="D29" s="41">
        <f t="shared" si="11"/>
        <v>0.09732139442137161</v>
      </c>
      <c r="E29" s="41">
        <f t="shared" si="11"/>
        <v>0.13398474092572787</v>
      </c>
      <c r="F29" s="41">
        <f t="shared" si="11"/>
        <v>0.10052435054020546</v>
      </c>
      <c r="G29" s="41">
        <f t="shared" si="11"/>
        <v>0.17020802427703502</v>
      </c>
      <c r="H29" s="41">
        <f t="shared" si="11"/>
        <v>0.13073722210661237</v>
      </c>
      <c r="I29" s="41">
        <f t="shared" si="11"/>
        <v>0.18506440732154475</v>
      </c>
      <c r="J29" s="41">
        <f t="shared" si="11"/>
        <v>0.18083676109390073</v>
      </c>
      <c r="K29" s="41">
        <f t="shared" si="11"/>
        <v>0.3666277401245223</v>
      </c>
      <c r="L29" s="41">
        <f t="shared" si="11"/>
        <v>0.22324473688499522</v>
      </c>
      <c r="M29" s="41">
        <f t="shared" si="11"/>
        <v>0.2659476414494498</v>
      </c>
      <c r="N29" s="40" t="s">
        <v>0</v>
      </c>
      <c r="O29" s="40" t="s">
        <v>0</v>
      </c>
      <c r="P29" s="40" t="s">
        <v>0</v>
      </c>
      <c r="Q29" s="40" t="s">
        <v>0</v>
      </c>
    </row>
    <row r="30" spans="1:17" s="29" customFormat="1" ht="9.75" customHeight="1">
      <c r="A30" s="79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27" t="s">
        <v>0</v>
      </c>
      <c r="N30" s="43"/>
      <c r="O30" s="43"/>
      <c r="P30" s="43"/>
      <c r="Q30" s="43"/>
    </row>
    <row r="31" spans="1:17" s="29" customFormat="1" ht="15.75">
      <c r="A31" s="66" t="s">
        <v>18</v>
      </c>
      <c r="B31" s="44">
        <f>B27+B28</f>
        <v>18.09974993645321</v>
      </c>
      <c r="C31" s="44">
        <f aca="true" t="shared" si="12" ref="C31:M31">C27+C28</f>
        <v>17.021758379848226</v>
      </c>
      <c r="D31" s="44">
        <f t="shared" si="12"/>
        <v>27.312852041145284</v>
      </c>
      <c r="E31" s="45">
        <f t="shared" si="12"/>
        <v>3.4143740556539885</v>
      </c>
      <c r="F31" s="44">
        <f t="shared" si="12"/>
        <v>14.66317682291188</v>
      </c>
      <c r="G31" s="45">
        <f t="shared" si="12"/>
        <v>1.78484585798064</v>
      </c>
      <c r="H31" s="46">
        <f t="shared" si="12"/>
        <v>84.31665164415699</v>
      </c>
      <c r="I31" s="45">
        <f t="shared" si="12"/>
        <v>24.011887884426024</v>
      </c>
      <c r="J31" s="45">
        <f t="shared" si="12"/>
        <v>23.968174734108345</v>
      </c>
      <c r="K31" s="44">
        <f t="shared" si="12"/>
        <v>2.733171767081491</v>
      </c>
      <c r="L31" s="47">
        <f t="shared" si="12"/>
        <v>0.1674202667229835</v>
      </c>
      <c r="M31" s="47">
        <f t="shared" si="12"/>
        <v>0.44918209759040595</v>
      </c>
      <c r="N31" s="49" t="s">
        <v>0</v>
      </c>
      <c r="O31" s="49" t="s">
        <v>0</v>
      </c>
      <c r="P31" s="49" t="s">
        <v>0</v>
      </c>
      <c r="Q31" s="49" t="s">
        <v>0</v>
      </c>
    </row>
    <row r="32" spans="1:17" s="29" customFormat="1" ht="15.75">
      <c r="A32" s="67" t="s">
        <v>19</v>
      </c>
      <c r="B32" s="50">
        <f>B27-B28</f>
        <v>13.54786911116584</v>
      </c>
      <c r="C32" s="50">
        <f aca="true" t="shared" si="13" ref="C32:M32">C27-C28</f>
        <v>13.387765429675586</v>
      </c>
      <c r="D32" s="50">
        <f t="shared" si="13"/>
        <v>22.4681003398071</v>
      </c>
      <c r="E32" s="52">
        <f t="shared" si="13"/>
        <v>2.607530706250772</v>
      </c>
      <c r="F32" s="50">
        <f t="shared" si="13"/>
        <v>11.984442224707168</v>
      </c>
      <c r="G32" s="52">
        <f t="shared" si="13"/>
        <v>1.2656303324955513</v>
      </c>
      <c r="H32" s="52">
        <f t="shared" si="13"/>
        <v>64.81906264155728</v>
      </c>
      <c r="I32" s="102">
        <f t="shared" si="13"/>
        <v>16.512302591764445</v>
      </c>
      <c r="J32" s="52">
        <f t="shared" si="13"/>
        <v>16.627063361129757</v>
      </c>
      <c r="K32" s="50">
        <f t="shared" si="13"/>
        <v>1.2667057223545917</v>
      </c>
      <c r="L32" s="53">
        <f t="shared" si="13"/>
        <v>0.10631116522140542</v>
      </c>
      <c r="M32" s="53">
        <f t="shared" si="13"/>
        <v>0.26045562024777225</v>
      </c>
      <c r="N32" s="54" t="s">
        <v>0</v>
      </c>
      <c r="O32" s="54" t="s">
        <v>0</v>
      </c>
      <c r="P32" s="54" t="s">
        <v>0</v>
      </c>
      <c r="Q32" s="54" t="s">
        <v>0</v>
      </c>
    </row>
    <row r="33" spans="1:17" s="29" customFormat="1" ht="9.75" customHeight="1">
      <c r="A33" s="79"/>
      <c r="B33" s="42"/>
      <c r="C33" s="42"/>
      <c r="D33" s="43"/>
      <c r="E33" s="43"/>
      <c r="F33" s="43"/>
      <c r="G33" s="43"/>
      <c r="H33" s="81"/>
      <c r="I33" s="81"/>
      <c r="J33" s="81"/>
      <c r="K33" s="43"/>
      <c r="L33" s="43"/>
      <c r="M33" s="27" t="s">
        <v>0</v>
      </c>
      <c r="N33" s="55"/>
      <c r="O33" s="55"/>
      <c r="P33" s="55"/>
      <c r="Q33" s="55"/>
    </row>
    <row r="34" spans="1:17" s="29" customFormat="1" ht="15.75">
      <c r="A34" s="68" t="s">
        <v>20</v>
      </c>
      <c r="B34" s="56">
        <f aca="true" t="shared" si="14" ref="B34:M34">MAX(B5:B25)</f>
        <v>21.5</v>
      </c>
      <c r="C34" s="82">
        <f t="shared" si="14"/>
        <v>19</v>
      </c>
      <c r="D34" s="82">
        <f t="shared" si="14"/>
        <v>29.2</v>
      </c>
      <c r="E34" s="83">
        <f t="shared" si="14"/>
        <v>3.65</v>
      </c>
      <c r="F34" s="82">
        <f t="shared" si="14"/>
        <v>15.3</v>
      </c>
      <c r="G34" s="83">
        <f t="shared" si="14"/>
        <v>1.99</v>
      </c>
      <c r="H34" s="83">
        <f t="shared" si="14"/>
        <v>89.93599999999999</v>
      </c>
      <c r="I34" s="83">
        <f t="shared" si="14"/>
        <v>26.4</v>
      </c>
      <c r="J34" s="83">
        <f t="shared" si="14"/>
        <v>26</v>
      </c>
      <c r="K34" s="88">
        <f t="shared" si="14"/>
        <v>3.0500598802395205</v>
      </c>
      <c r="L34" s="84">
        <f t="shared" si="14"/>
        <v>0.18188111219515335</v>
      </c>
      <c r="M34" s="57">
        <f t="shared" si="14"/>
        <v>0.5678421996413628</v>
      </c>
      <c r="N34" s="49" t="s">
        <v>0</v>
      </c>
      <c r="O34" s="49" t="s">
        <v>0</v>
      </c>
      <c r="P34" s="49" t="s">
        <v>0</v>
      </c>
      <c r="Q34" s="49" t="s">
        <v>0</v>
      </c>
    </row>
    <row r="35" spans="1:17" s="29" customFormat="1" ht="15.75">
      <c r="A35" s="69" t="s">
        <v>21</v>
      </c>
      <c r="B35" s="37">
        <f aca="true" t="shared" si="15" ref="B35:M35">MIN(B5:B25)</f>
        <v>13</v>
      </c>
      <c r="C35" s="37">
        <f t="shared" si="15"/>
        <v>12.8</v>
      </c>
      <c r="D35" s="37">
        <f t="shared" si="15"/>
        <v>20</v>
      </c>
      <c r="E35" s="38">
        <f t="shared" si="15"/>
        <v>2.19</v>
      </c>
      <c r="F35" s="37">
        <f t="shared" si="15"/>
        <v>10</v>
      </c>
      <c r="G35" s="38">
        <f t="shared" si="15"/>
        <v>1</v>
      </c>
      <c r="H35" s="38">
        <f t="shared" si="15"/>
        <v>53.46</v>
      </c>
      <c r="I35" s="38">
        <f t="shared" si="15"/>
        <v>15</v>
      </c>
      <c r="J35" s="38">
        <f t="shared" si="15"/>
        <v>12.4</v>
      </c>
      <c r="K35" s="89">
        <f t="shared" si="15"/>
        <v>0.7610526315789474</v>
      </c>
      <c r="L35" s="41">
        <f t="shared" si="15"/>
        <v>0.06510609393302103</v>
      </c>
      <c r="M35" s="41">
        <f t="shared" si="15"/>
        <v>0.24690992962327754</v>
      </c>
      <c r="N35" s="54" t="s">
        <v>0</v>
      </c>
      <c r="O35" s="54" t="s">
        <v>0</v>
      </c>
      <c r="P35" s="54" t="s">
        <v>0</v>
      </c>
      <c r="Q35" s="54" t="s">
        <v>0</v>
      </c>
    </row>
    <row r="36" spans="1:17" s="29" customFormat="1" ht="9" customHeight="1">
      <c r="A36" s="70"/>
      <c r="B36" s="39"/>
      <c r="C36" s="39"/>
      <c r="D36" s="58"/>
      <c r="E36" s="58"/>
      <c r="F36" s="58"/>
      <c r="G36" s="58"/>
      <c r="H36" s="58"/>
      <c r="I36" s="58"/>
      <c r="J36" s="58"/>
      <c r="K36" s="58"/>
      <c r="L36" s="35"/>
      <c r="M36" s="27" t="s">
        <v>0</v>
      </c>
      <c r="N36" s="59"/>
      <c r="O36" s="59"/>
      <c r="P36" s="60"/>
      <c r="Q36" s="60"/>
    </row>
    <row r="37" spans="1:17" s="29" customFormat="1" ht="15.75">
      <c r="A37" s="71" t="s">
        <v>22</v>
      </c>
      <c r="B37" s="50">
        <f aca="true" t="shared" si="16" ref="B37:L37">B34-B35</f>
        <v>8.5</v>
      </c>
      <c r="C37" s="50">
        <f t="shared" si="16"/>
        <v>6.199999999999999</v>
      </c>
      <c r="D37" s="51">
        <f t="shared" si="16"/>
        <v>9.2</v>
      </c>
      <c r="E37" s="52">
        <f t="shared" si="16"/>
        <v>1.46</v>
      </c>
      <c r="F37" s="61">
        <f t="shared" si="16"/>
        <v>5.300000000000001</v>
      </c>
      <c r="G37" s="52">
        <f t="shared" si="16"/>
        <v>0.99</v>
      </c>
      <c r="H37" s="52">
        <f t="shared" si="16"/>
        <v>36.47599999999999</v>
      </c>
      <c r="I37" s="52">
        <f t="shared" si="16"/>
        <v>11.399999999999999</v>
      </c>
      <c r="J37" s="52">
        <f t="shared" si="16"/>
        <v>13.6</v>
      </c>
      <c r="K37" s="61">
        <f t="shared" si="16"/>
        <v>2.289007248660573</v>
      </c>
      <c r="L37" s="53">
        <f t="shared" si="16"/>
        <v>0.11677501826213232</v>
      </c>
      <c r="M37" s="48">
        <f>(H34-I37)/(H34-H37)</f>
        <v>1.4690609801720913</v>
      </c>
      <c r="N37" s="54" t="s">
        <v>0</v>
      </c>
      <c r="O37" s="54" t="s">
        <v>0</v>
      </c>
      <c r="P37" s="54" t="s">
        <v>0</v>
      </c>
      <c r="Q37" s="54" t="s">
        <v>0</v>
      </c>
    </row>
    <row r="38" spans="1:17" s="29" customFormat="1" ht="15.75">
      <c r="A38" s="72" t="s">
        <v>23</v>
      </c>
      <c r="B38" s="53">
        <f aca="true" t="shared" si="17" ref="B38:L38">B37/B35</f>
        <v>0.6538461538461539</v>
      </c>
      <c r="C38" s="53">
        <f t="shared" si="17"/>
        <v>0.48437499999999994</v>
      </c>
      <c r="D38" s="48">
        <f t="shared" si="17"/>
        <v>0.45999999999999996</v>
      </c>
      <c r="E38" s="48">
        <f t="shared" si="17"/>
        <v>0.6666666666666666</v>
      </c>
      <c r="F38" s="48">
        <f t="shared" si="17"/>
        <v>0.53</v>
      </c>
      <c r="G38" s="48">
        <f t="shared" si="17"/>
        <v>0.99</v>
      </c>
      <c r="H38" s="48">
        <f t="shared" si="17"/>
        <v>0.682304526748971</v>
      </c>
      <c r="I38" s="48">
        <f t="shared" si="17"/>
        <v>0.7599999999999999</v>
      </c>
      <c r="J38" s="48">
        <f t="shared" si="17"/>
        <v>1.096774193548387</v>
      </c>
      <c r="K38" s="62">
        <f t="shared" si="17"/>
        <v>3.0076858730671425</v>
      </c>
      <c r="L38" s="48">
        <f t="shared" si="17"/>
        <v>1.793611184573084</v>
      </c>
      <c r="M38" s="48">
        <f>(H35-I38)/(H35-H38)</f>
        <v>0.9985278729479501</v>
      </c>
      <c r="N38" s="63" t="s">
        <v>0</v>
      </c>
      <c r="O38" s="63" t="s">
        <v>0</v>
      </c>
      <c r="P38" s="63" t="s">
        <v>0</v>
      </c>
      <c r="Q38" s="63" t="s">
        <v>0</v>
      </c>
    </row>
    <row r="39" s="29" customFormat="1" ht="12.75"/>
    <row r="40" spans="1:3" s="29" customFormat="1" ht="12.75">
      <c r="A40" s="87" t="s">
        <v>28</v>
      </c>
      <c r="B40" s="90">
        <v>9</v>
      </c>
      <c r="C40" s="85"/>
    </row>
    <row r="41" spans="1:3" s="29" customFormat="1" ht="12.75">
      <c r="A41" s="87" t="s">
        <v>29</v>
      </c>
      <c r="B41" s="91">
        <v>53.2</v>
      </c>
      <c r="C41" s="85"/>
    </row>
    <row r="42" spans="1:3" s="29" customFormat="1" ht="12.75">
      <c r="A42" s="87" t="s">
        <v>30</v>
      </c>
      <c r="B42" s="91">
        <v>47.82</v>
      </c>
      <c r="C42" s="85"/>
    </row>
    <row r="43" spans="1:3" ht="12.75">
      <c r="A43" s="87" t="s">
        <v>31</v>
      </c>
      <c r="B43" s="93">
        <v>6</v>
      </c>
      <c r="C43" s="86"/>
    </row>
    <row r="44" spans="1:3" ht="12.75">
      <c r="A44" s="87" t="s">
        <v>32</v>
      </c>
      <c r="B44" s="92">
        <v>0.19</v>
      </c>
      <c r="C44" s="86"/>
    </row>
    <row r="45" spans="1:2" ht="12.75">
      <c r="A45" s="87" t="s">
        <v>42</v>
      </c>
      <c r="B45" s="101">
        <v>83.5</v>
      </c>
    </row>
    <row r="46" spans="1:2" ht="12.75">
      <c r="A46" s="87" t="s">
        <v>43</v>
      </c>
      <c r="B46" s="101">
        <v>10</v>
      </c>
    </row>
  </sheetData>
  <conditionalFormatting sqref="B45">
    <cfRule type="cellIs" priority="1" dxfId="0" operator="greaterThan" stopIfTrue="1">
      <formula>74.9</formula>
    </cfRule>
    <cfRule type="cellIs" priority="2" dxfId="1" operator="between" stopIfTrue="1">
      <formula>50</formula>
      <formula>74.89</formula>
    </cfRule>
    <cfRule type="cellIs" priority="3" dxfId="2" operator="lessThan" stopIfTrue="1">
      <formula>50</formula>
    </cfRule>
  </conditionalFormatting>
  <conditionalFormatting sqref="B46">
    <cfRule type="cellIs" priority="4" dxfId="0" operator="greaterThan" stopIfTrue="1">
      <formula>6.5</formula>
    </cfRule>
    <cfRule type="cellIs" priority="5" dxfId="1" operator="between" stopIfTrue="1">
      <formula>5.6</formula>
      <formula>6.4</formula>
    </cfRule>
    <cfRule type="cellIs" priority="6" dxfId="2" operator="lessThan" stopIfTrue="1">
      <formula>5.6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2003-12-20T22:28:21Z</dcterms:modified>
  <cp:category/>
  <cp:version/>
  <cp:contentType/>
  <cp:contentStatus/>
</cp:coreProperties>
</file>