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e\Documents\Digging into BI Magazine Presertations\Digging into BI - August 2022\"/>
    </mc:Choice>
  </mc:AlternateContent>
  <bookViews>
    <workbookView xWindow="0" yWindow="0" windowWidth="20490" windowHeight="8655"/>
  </bookViews>
  <sheets>
    <sheet name="Sheet1" sheetId="1" r:id="rId1"/>
    <sheet name="MN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D14" i="1"/>
  <c r="C14" i="1"/>
  <c r="R14" i="1"/>
  <c r="S14" i="1" s="1"/>
  <c r="R13" i="1"/>
  <c r="L19" i="1" l="1"/>
  <c r="H17" i="1" l="1"/>
  <c r="D19" i="1" l="1"/>
  <c r="S13" i="1" l="1"/>
  <c r="Q8" i="1" l="1"/>
  <c r="R8" i="1" s="1"/>
  <c r="S8" i="1" s="1"/>
  <c r="T8" i="1" s="1"/>
  <c r="U8" i="1" s="1"/>
  <c r="Q6" i="1"/>
  <c r="R6" i="1" s="1"/>
  <c r="S6" i="1" s="1"/>
  <c r="T6" i="1" s="1"/>
  <c r="U6" i="1" s="1"/>
  <c r="C9" i="2" l="1"/>
  <c r="D9" i="2" l="1"/>
</calcChain>
</file>

<file path=xl/sharedStrings.xml><?xml version="1.0" encoding="utf-8"?>
<sst xmlns="http://schemas.openxmlformats.org/spreadsheetml/2006/main" count="97" uniqueCount="83">
  <si>
    <t>company</t>
  </si>
  <si>
    <t>ticker</t>
  </si>
  <si>
    <t>sales grth est</t>
  </si>
  <si>
    <t>EPS grth est</t>
  </si>
  <si>
    <t>Cur P/E</t>
  </si>
  <si>
    <t>Avg P/E</t>
  </si>
  <si>
    <t>Avg Hi P/E</t>
  </si>
  <si>
    <t>Avg Lw P/E</t>
  </si>
  <si>
    <t>Low Price</t>
  </si>
  <si>
    <t>VL Tmlins</t>
  </si>
  <si>
    <t>PAR</t>
  </si>
  <si>
    <t>Quality</t>
  </si>
  <si>
    <t>MI Sales Grth Est</t>
  </si>
  <si>
    <t>MS</t>
  </si>
  <si>
    <t>AVG</t>
  </si>
  <si>
    <t>*VL</t>
  </si>
  <si>
    <t>**ACE</t>
  </si>
  <si>
    <t>***BI grph</t>
  </si>
  <si>
    <t>****Yahoo</t>
  </si>
  <si>
    <t>*****Zacks</t>
  </si>
  <si>
    <t xml:space="preserve">Monster </t>
  </si>
  <si>
    <t>Beverage</t>
  </si>
  <si>
    <t>Consumer</t>
  </si>
  <si>
    <t>MNST</t>
  </si>
  <si>
    <t>Sales Grth Est</t>
  </si>
  <si>
    <t>Staple</t>
  </si>
  <si>
    <t>VL ATR</t>
  </si>
  <si>
    <t>6-16%</t>
  </si>
  <si>
    <t>Fin Strth</t>
  </si>
  <si>
    <t>A+</t>
  </si>
  <si>
    <t>Date</t>
  </si>
  <si>
    <t>*VL Tmlins</t>
  </si>
  <si>
    <t>*VL Fin Strg</t>
  </si>
  <si>
    <t>*Earn Pred</t>
  </si>
  <si>
    <t>**Current P/E</t>
  </si>
  <si>
    <t>***PV/FV</t>
  </si>
  <si>
    <t>PAR*</t>
  </si>
  <si>
    <t>Quality*</t>
  </si>
  <si>
    <t>* Data from Manifest Investing</t>
  </si>
  <si>
    <t>(5 yrs)</t>
  </si>
  <si>
    <t>PV/FV=1</t>
  </si>
  <si>
    <t>See</t>
  </si>
  <si>
    <t>sales grth est/yr</t>
  </si>
  <si>
    <t>Sales Growth</t>
  </si>
  <si>
    <t>EPS Growth</t>
  </si>
  <si>
    <t>Manifest Investing</t>
  </si>
  <si>
    <t>sales&gt;</t>
  </si>
  <si>
    <t>EPS=</t>
  </si>
  <si>
    <t xml:space="preserve">MS </t>
  </si>
  <si>
    <t>tax rate</t>
  </si>
  <si>
    <t>Net Profit Margin</t>
  </si>
  <si>
    <t>PTP Margin</t>
  </si>
  <si>
    <t>Monster Beverage March 2021</t>
  </si>
  <si>
    <t>(5 yr)</t>
  </si>
  <si>
    <t xml:space="preserve">CFRA-2 yr </t>
  </si>
  <si>
    <t>BI Member Sentiment(Jan)</t>
  </si>
  <si>
    <t>(1 yrs)</t>
  </si>
  <si>
    <t>466 Hi Price</t>
  </si>
  <si>
    <t>VL Price range: 157-250</t>
  </si>
  <si>
    <t>closing price 1/26/22     145</t>
  </si>
  <si>
    <t>PTP calc from Jan 22 VL</t>
  </si>
  <si>
    <t>Low price</t>
  </si>
  <si>
    <t>289 Med price</t>
  </si>
  <si>
    <t>United Rentals Inc</t>
  </si>
  <si>
    <t>URI</t>
  </si>
  <si>
    <t>Model for CFRAProjections - July 2022-2023</t>
  </si>
  <si>
    <t>Sales</t>
  </si>
  <si>
    <t>EPS&gt;</t>
  </si>
  <si>
    <t>EPS</t>
  </si>
  <si>
    <t>Est Growth</t>
  </si>
  <si>
    <t>Sales grth est/yr</t>
  </si>
  <si>
    <t>(2 yr)</t>
  </si>
  <si>
    <t>B+</t>
  </si>
  <si>
    <t>Model for Value Line Projections - Jly 2022</t>
  </si>
  <si>
    <t>Eps&gt;</t>
  </si>
  <si>
    <t>** MS</t>
  </si>
  <si>
    <t>(N/A)</t>
  </si>
  <si>
    <t>(2 yrs)</t>
  </si>
  <si>
    <t>(Hold rating in Jly 2022)</t>
  </si>
  <si>
    <t>AVG Analysts</t>
  </si>
  <si>
    <t>15  hi PE</t>
  </si>
  <si>
    <t>8 lo PE</t>
  </si>
  <si>
    <t>154 lo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</si>
</sst>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.0%"/>
    <numFmt numFmtId="165" formatCode="m/d/yy;@"/>
    <numFmt numFmtId="166" formatCode="&quot;$&quot;#,##0.0"/>
    <numFmt numFmtId="167" formatCode="0.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0" fillId="2" borderId="0" xfId="0" applyNumberFormat="1" applyFill="1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3" borderId="0" xfId="0" applyFill="1"/>
    <xf numFmtId="0" fontId="1" fillId="3" borderId="0" xfId="0" applyFont="1" applyFill="1"/>
    <xf numFmtId="164" fontId="0" fillId="3" borderId="0" xfId="0" applyNumberFormat="1" applyFill="1"/>
    <xf numFmtId="0" fontId="0" fillId="0" borderId="0" xfId="0" applyAlignment="1">
      <alignment horizontal="center"/>
    </xf>
    <xf numFmtId="0" fontId="0" fillId="4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0" fillId="5" borderId="0" xfId="0" applyFill="1" applyAlignment="1">
      <alignment wrapText="1"/>
    </xf>
    <xf numFmtId="0" fontId="0" fillId="6" borderId="0" xfId="0" applyFill="1"/>
    <xf numFmtId="0" fontId="0" fillId="6" borderId="1" xfId="0" applyFill="1" applyBorder="1"/>
    <xf numFmtId="164" fontId="0" fillId="6" borderId="1" xfId="0" applyNumberFormat="1" applyFill="1" applyBorder="1"/>
    <xf numFmtId="164" fontId="0" fillId="6" borderId="0" xfId="0" applyNumberFormat="1" applyFill="1" applyAlignment="1">
      <alignment horizontal="center"/>
    </xf>
    <xf numFmtId="164" fontId="0" fillId="6" borderId="0" xfId="0" applyNumberFormat="1" applyFill="1"/>
    <xf numFmtId="166" fontId="0" fillId="6" borderId="0" xfId="0" applyNumberFormat="1" applyFill="1"/>
    <xf numFmtId="165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8" fontId="0" fillId="6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0" fontId="0" fillId="0" borderId="5" xfId="0" applyNumberFormat="1" applyBorder="1"/>
    <xf numFmtId="0" fontId="0" fillId="0" borderId="5" xfId="0" applyFill="1" applyBorder="1"/>
    <xf numFmtId="10" fontId="0" fillId="0" borderId="7" xfId="0" applyNumberFormat="1" applyBorder="1"/>
    <xf numFmtId="0" fontId="0" fillId="0" borderId="8" xfId="0" applyBorder="1"/>
    <xf numFmtId="0" fontId="0" fillId="7" borderId="0" xfId="0" applyFill="1" applyAlignment="1">
      <alignment wrapText="1"/>
    </xf>
    <xf numFmtId="0" fontId="0" fillId="5" borderId="4" xfId="0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64" fontId="3" fillId="2" borderId="0" xfId="0" applyNumberFormat="1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4" fontId="0" fillId="0" borderId="0" xfId="0" applyNumberFormat="1" applyFont="1"/>
    <xf numFmtId="0" fontId="0" fillId="0" borderId="0" xfId="0" applyFont="1"/>
    <xf numFmtId="164" fontId="0" fillId="5" borderId="0" xfId="0" applyNumberFormat="1" applyFill="1" applyAlignment="1">
      <alignment wrapText="1"/>
    </xf>
    <xf numFmtId="164" fontId="0" fillId="5" borderId="0" xfId="0" applyNumberFormat="1" applyFill="1"/>
    <xf numFmtId="164" fontId="0" fillId="3" borderId="0" xfId="0" applyNumberFormat="1" applyFill="1" applyAlignment="1">
      <alignment wrapText="1"/>
    </xf>
    <xf numFmtId="164" fontId="0" fillId="7" borderId="0" xfId="0" applyNumberFormat="1" applyFill="1"/>
    <xf numFmtId="164" fontId="0" fillId="7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9" fontId="0" fillId="0" borderId="0" xfId="1" applyFont="1"/>
    <xf numFmtId="10" fontId="0" fillId="0" borderId="0" xfId="0" applyNumberFormat="1"/>
    <xf numFmtId="9" fontId="0" fillId="0" borderId="0" xfId="0" applyNumberFormat="1"/>
    <xf numFmtId="0" fontId="4" fillId="0" borderId="0" xfId="0" applyFont="1"/>
    <xf numFmtId="0" fontId="0" fillId="0" borderId="0" xfId="0" applyFill="1"/>
    <xf numFmtId="167" fontId="0" fillId="0" borderId="0" xfId="0" applyNumberFormat="1" applyFill="1"/>
    <xf numFmtId="0" fontId="0" fillId="5" borderId="6" xfId="0" applyFill="1" applyBorder="1"/>
    <xf numFmtId="0" fontId="0" fillId="2" borderId="0" xfId="0" applyFill="1" applyBorder="1"/>
    <xf numFmtId="0" fontId="0" fillId="2" borderId="0" xfId="0" applyFill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164" fontId="0" fillId="2" borderId="0" xfId="1" applyNumberFormat="1" applyFont="1" applyFill="1" applyAlignment="1">
      <alignment wrapText="1"/>
    </xf>
    <xf numFmtId="0" fontId="0" fillId="2" borderId="1" xfId="0" applyFill="1" applyBorder="1"/>
    <xf numFmtId="164" fontId="0" fillId="2" borderId="1" xfId="1" applyNumberFormat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C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3" workbookViewId="0">
      <selection activeCell="R17" sqref="R17"/>
    </sheetView>
  </sheetViews>
  <sheetFormatPr defaultRowHeight="15" x14ac:dyDescent="0.25"/>
  <cols>
    <col min="2" max="2" width="10.42578125" bestFit="1" customWidth="1"/>
    <col min="3" max="3" width="14.7109375" customWidth="1"/>
    <col min="4" max="4" width="11.5703125" bestFit="1" customWidth="1"/>
    <col min="5" max="5" width="7.28515625" bestFit="1" customWidth="1"/>
    <col min="6" max="6" width="7.7109375" bestFit="1" customWidth="1"/>
    <col min="7" max="7" width="6.28515625" bestFit="1" customWidth="1"/>
    <col min="8" max="8" width="9.140625" bestFit="1" customWidth="1"/>
    <col min="9" max="9" width="5.5703125" bestFit="1" customWidth="1"/>
    <col min="10" max="10" width="7.140625" customWidth="1"/>
    <col min="11" max="11" width="6" bestFit="1" customWidth="1"/>
    <col min="12" max="12" width="7" bestFit="1" customWidth="1"/>
    <col min="13" max="13" width="9.42578125" customWidth="1"/>
    <col min="14" max="14" width="9.28515625" customWidth="1"/>
  </cols>
  <sheetData>
    <row r="1" spans="1:21" ht="18.75" x14ac:dyDescent="0.3">
      <c r="F1" s="66" t="s">
        <v>52</v>
      </c>
    </row>
    <row r="2" spans="1:21" s="56" customFormat="1" ht="45.75" thickBot="1" x14ac:dyDescent="0.3">
      <c r="A2" s="48" t="s">
        <v>0</v>
      </c>
      <c r="B2" s="48" t="s">
        <v>1</v>
      </c>
      <c r="C2" s="49" t="s">
        <v>42</v>
      </c>
      <c r="D2" s="49" t="s">
        <v>3</v>
      </c>
      <c r="E2" s="50" t="s">
        <v>34</v>
      </c>
      <c r="F2" s="50" t="s">
        <v>5</v>
      </c>
      <c r="G2" s="50" t="s">
        <v>6</v>
      </c>
      <c r="H2" s="50" t="s">
        <v>7</v>
      </c>
      <c r="I2" s="50" t="s">
        <v>8</v>
      </c>
      <c r="J2" s="51" t="s">
        <v>31</v>
      </c>
      <c r="K2" s="52" t="s">
        <v>36</v>
      </c>
      <c r="L2" s="53" t="s">
        <v>37</v>
      </c>
      <c r="M2" s="54" t="s">
        <v>12</v>
      </c>
      <c r="N2" s="55">
        <v>44069</v>
      </c>
      <c r="O2" s="56" t="s">
        <v>38</v>
      </c>
      <c r="R2" s="44">
        <v>1.1100000000000001</v>
      </c>
    </row>
    <row r="3" spans="1:21" ht="45" x14ac:dyDescent="0.25">
      <c r="A3" s="6" t="s">
        <v>63</v>
      </c>
      <c r="B3" t="s">
        <v>64</v>
      </c>
      <c r="C3" t="s">
        <v>70</v>
      </c>
      <c r="D3" t="s">
        <v>3</v>
      </c>
      <c r="E3" s="20">
        <v>20</v>
      </c>
      <c r="F3" s="20">
        <v>20.3</v>
      </c>
      <c r="G3" s="20">
        <v>24.7</v>
      </c>
      <c r="H3" s="20">
        <v>15.9</v>
      </c>
      <c r="I3" s="20">
        <v>62.55</v>
      </c>
      <c r="J3" s="34">
        <v>2</v>
      </c>
      <c r="K3" s="13">
        <v>0.14799999999999999</v>
      </c>
      <c r="L3" s="14">
        <v>87</v>
      </c>
      <c r="M3" s="15">
        <v>0.122</v>
      </c>
      <c r="O3" s="38" t="s">
        <v>73</v>
      </c>
      <c r="P3" s="39"/>
      <c r="Q3" s="39"/>
      <c r="R3" s="39"/>
      <c r="S3" s="39"/>
      <c r="T3" s="39" t="s">
        <v>46</v>
      </c>
      <c r="U3" s="47">
        <v>17250</v>
      </c>
    </row>
    <row r="4" spans="1:21" x14ac:dyDescent="0.25">
      <c r="B4" s="67" t="s">
        <v>48</v>
      </c>
      <c r="C4" s="62"/>
      <c r="D4" s="62"/>
      <c r="E4" s="67" t="s">
        <v>53</v>
      </c>
      <c r="F4" s="67"/>
      <c r="J4" s="16"/>
      <c r="K4" s="7"/>
      <c r="M4" s="7"/>
      <c r="O4" s="40"/>
      <c r="P4" s="21"/>
      <c r="Q4" s="21"/>
      <c r="R4" s="21"/>
      <c r="S4" s="21"/>
      <c r="T4" s="21" t="s">
        <v>74</v>
      </c>
      <c r="U4" s="41">
        <v>53.1</v>
      </c>
    </row>
    <row r="5" spans="1:21" x14ac:dyDescent="0.25">
      <c r="B5" s="14" t="s">
        <v>54</v>
      </c>
      <c r="C5" s="13">
        <v>0.06</v>
      </c>
      <c r="D5" s="13">
        <v>0.25</v>
      </c>
      <c r="E5" s="71" t="s">
        <v>71</v>
      </c>
      <c r="F5" s="63"/>
      <c r="H5" s="63"/>
      <c r="I5" s="63"/>
      <c r="J5" s="17" t="s">
        <v>32</v>
      </c>
      <c r="K5" s="18"/>
      <c r="M5" s="29"/>
      <c r="N5" s="19"/>
      <c r="O5" s="72" t="s">
        <v>43</v>
      </c>
      <c r="P5" s="73">
        <v>2021</v>
      </c>
      <c r="Q5" s="73">
        <v>2022</v>
      </c>
      <c r="R5" s="73">
        <v>2023</v>
      </c>
      <c r="S5" s="73">
        <v>2024</v>
      </c>
      <c r="T5" s="73">
        <v>2025</v>
      </c>
      <c r="U5" s="74">
        <v>2026</v>
      </c>
    </row>
    <row r="6" spans="1:21" x14ac:dyDescent="0.25">
      <c r="A6" t="s">
        <v>41</v>
      </c>
      <c r="B6" s="71" t="s">
        <v>15</v>
      </c>
      <c r="C6" s="75">
        <v>0.12</v>
      </c>
      <c r="D6" s="75">
        <v>0.22</v>
      </c>
      <c r="E6" s="71" t="s">
        <v>39</v>
      </c>
      <c r="J6" s="36" t="s">
        <v>72</v>
      </c>
      <c r="M6" s="26"/>
      <c r="N6" s="30"/>
      <c r="O6" s="42">
        <v>1.1200000000000001</v>
      </c>
      <c r="P6" s="21">
        <v>9716</v>
      </c>
      <c r="Q6" s="21">
        <f>P6*$O$6</f>
        <v>10881.920000000002</v>
      </c>
      <c r="R6" s="21">
        <f>Q6*$O$6</f>
        <v>12187.750400000003</v>
      </c>
      <c r="S6" s="21">
        <f>R6*$O$6</f>
        <v>13650.280448000005</v>
      </c>
      <c r="T6" s="21">
        <f>S6*$O$6</f>
        <v>15288.314101760006</v>
      </c>
      <c r="U6" s="41">
        <f>T6*$O$6</f>
        <v>17122.911793971209</v>
      </c>
    </row>
    <row r="7" spans="1:21" x14ac:dyDescent="0.25">
      <c r="B7" s="71" t="s">
        <v>75</v>
      </c>
      <c r="C7" s="15">
        <v>0.05</v>
      </c>
      <c r="D7" s="15">
        <v>0.05</v>
      </c>
      <c r="E7" s="71" t="s">
        <v>76</v>
      </c>
      <c r="J7" s="17" t="s">
        <v>33</v>
      </c>
      <c r="K7" s="18"/>
      <c r="M7" s="26"/>
      <c r="N7" s="31"/>
      <c r="O7" s="43" t="s">
        <v>44</v>
      </c>
      <c r="P7" s="21"/>
      <c r="Q7" s="21"/>
      <c r="R7" s="21"/>
      <c r="S7" s="21"/>
      <c r="T7" s="21" t="s">
        <v>47</v>
      </c>
      <c r="U7" s="41">
        <v>7</v>
      </c>
    </row>
    <row r="8" spans="1:21" ht="15.75" thickBot="1" x14ac:dyDescent="0.3">
      <c r="B8" s="16" t="s">
        <v>35</v>
      </c>
      <c r="C8" s="59"/>
      <c r="D8" s="18"/>
      <c r="E8" t="s">
        <v>40</v>
      </c>
      <c r="J8" s="33">
        <v>85</v>
      </c>
      <c r="M8" s="26"/>
      <c r="N8" s="31"/>
      <c r="O8" s="44">
        <v>1.22</v>
      </c>
      <c r="P8" s="21">
        <v>19.04</v>
      </c>
      <c r="Q8" s="9">
        <f>P8*O8</f>
        <v>23.2288</v>
      </c>
      <c r="R8" s="9">
        <f>Q8*$O$8</f>
        <v>28.339136</v>
      </c>
      <c r="S8" s="9">
        <f>R8*$O$8</f>
        <v>34.57374592</v>
      </c>
      <c r="T8" s="9">
        <f>S8*$O$8</f>
        <v>42.179970022399999</v>
      </c>
      <c r="U8" s="45">
        <f>T8*$O$8</f>
        <v>51.459563427328</v>
      </c>
    </row>
    <row r="9" spans="1:21" ht="15.75" thickBot="1" x14ac:dyDescent="0.3">
      <c r="B9" s="71" t="s">
        <v>18</v>
      </c>
      <c r="C9" s="15">
        <v>0.12</v>
      </c>
      <c r="D9" s="15">
        <v>0.32</v>
      </c>
      <c r="E9" s="71" t="s">
        <v>56</v>
      </c>
      <c r="F9" t="s">
        <v>78</v>
      </c>
      <c r="G9" s="67"/>
      <c r="J9" s="32"/>
      <c r="K9" s="7"/>
      <c r="M9" s="28"/>
      <c r="N9" s="27"/>
      <c r="O9" t="s">
        <v>58</v>
      </c>
    </row>
    <row r="10" spans="1:21" x14ac:dyDescent="0.25">
      <c r="B10" s="71" t="s">
        <v>19</v>
      </c>
      <c r="C10" s="13">
        <v>7.4999999999999997E-2</v>
      </c>
      <c r="D10" s="15">
        <v>0.126</v>
      </c>
      <c r="E10" s="71" t="s">
        <v>77</v>
      </c>
      <c r="F10" t="s">
        <v>78</v>
      </c>
      <c r="K10" s="7"/>
      <c r="M10" s="26"/>
      <c r="N10" s="35"/>
      <c r="O10" s="38" t="s">
        <v>65</v>
      </c>
      <c r="P10" s="39"/>
      <c r="Q10" s="39"/>
      <c r="R10" s="39"/>
      <c r="S10" s="39"/>
      <c r="T10" s="39" t="s">
        <v>46</v>
      </c>
      <c r="U10" s="47">
        <v>12018</v>
      </c>
    </row>
    <row r="11" spans="1:21" ht="60" x14ac:dyDescent="0.25">
      <c r="B11" s="25" t="s">
        <v>55</v>
      </c>
      <c r="C11" s="58">
        <v>9.6000000000000002E-2</v>
      </c>
      <c r="D11" s="57">
        <v>0.11600000000000001</v>
      </c>
      <c r="E11" s="6" t="s">
        <v>80</v>
      </c>
      <c r="F11" s="6" t="s">
        <v>81</v>
      </c>
      <c r="G11" s="6" t="s">
        <v>62</v>
      </c>
      <c r="H11" s="6" t="s">
        <v>57</v>
      </c>
      <c r="I11" s="6" t="s">
        <v>82</v>
      </c>
      <c r="K11" s="7"/>
      <c r="M11" s="26"/>
      <c r="N11" s="35"/>
      <c r="O11" s="40"/>
      <c r="P11" s="21"/>
      <c r="Q11" s="21"/>
      <c r="R11" s="21"/>
      <c r="S11" s="21"/>
      <c r="T11" s="21" t="s">
        <v>67</v>
      </c>
      <c r="U11" s="69">
        <v>31.57</v>
      </c>
    </row>
    <row r="12" spans="1:21" x14ac:dyDescent="0.25">
      <c r="B12" s="46"/>
      <c r="C12" s="60"/>
      <c r="D12" s="61"/>
      <c r="K12" s="7"/>
      <c r="M12" s="26"/>
      <c r="N12" s="35"/>
      <c r="O12" s="40"/>
      <c r="P12" s="70" t="s">
        <v>69</v>
      </c>
      <c r="Q12" s="21">
        <v>2021</v>
      </c>
      <c r="R12" s="21">
        <v>2022</v>
      </c>
      <c r="S12" s="21">
        <v>2023</v>
      </c>
      <c r="T12" s="21">
        <v>2024</v>
      </c>
      <c r="U12" s="41">
        <v>2025</v>
      </c>
    </row>
    <row r="13" spans="1:21" ht="30" x14ac:dyDescent="0.25">
      <c r="B13" s="37" t="s">
        <v>45</v>
      </c>
      <c r="C13" s="64">
        <v>9.6000000000000002E-2</v>
      </c>
      <c r="D13" s="65">
        <v>0.2</v>
      </c>
      <c r="E13" t="s">
        <v>39</v>
      </c>
      <c r="H13" s="68"/>
      <c r="I13" s="62"/>
      <c r="K13" s="7"/>
      <c r="M13" s="26"/>
      <c r="N13" s="35"/>
      <c r="O13" s="42" t="s">
        <v>66</v>
      </c>
      <c r="P13" s="70">
        <v>1.06</v>
      </c>
      <c r="Q13" s="21">
        <v>9716</v>
      </c>
      <c r="R13" s="21">
        <f>Q13*$P$13</f>
        <v>10298.960000000001</v>
      </c>
      <c r="S13" s="21">
        <f>R13*$O$6</f>
        <v>11534.835200000001</v>
      </c>
      <c r="T13" s="21"/>
      <c r="U13" s="41"/>
    </row>
    <row r="14" spans="1:21" ht="15.75" thickBot="1" x14ac:dyDescent="0.3">
      <c r="A14" s="9"/>
      <c r="B14" s="76" t="s">
        <v>79</v>
      </c>
      <c r="C14" s="77">
        <f>(C10+C9+C7+C6+C5)/5</f>
        <v>8.4999999999999992E-2</v>
      </c>
      <c r="D14" s="77">
        <f>(D10+D9+D7+D6+D5)/5</f>
        <v>0.19319999999999998</v>
      </c>
      <c r="E14" s="10"/>
      <c r="F14" s="10"/>
      <c r="G14" s="10"/>
      <c r="H14" s="10"/>
      <c r="I14" s="10"/>
      <c r="J14" s="9"/>
      <c r="K14" s="12"/>
      <c r="L14" s="9"/>
      <c r="M14" s="26"/>
      <c r="N14" s="26"/>
      <c r="O14" s="43" t="s">
        <v>68</v>
      </c>
      <c r="P14" s="70">
        <v>1.25</v>
      </c>
      <c r="Q14" s="21">
        <v>19.04</v>
      </c>
      <c r="R14" s="21">
        <f>Q14*$P$14</f>
        <v>23.799999999999997</v>
      </c>
      <c r="S14" s="21">
        <f>R14*$P$14</f>
        <v>29.749999999999996</v>
      </c>
      <c r="T14" s="21"/>
      <c r="U14" s="41"/>
    </row>
    <row r="15" spans="1:21" ht="12" customHeight="1" thickBot="1" x14ac:dyDescent="0.3">
      <c r="A15" s="21"/>
      <c r="B15" s="21"/>
      <c r="C15" s="22"/>
      <c r="D15" s="23"/>
      <c r="E15" s="22"/>
      <c r="F15" s="22"/>
      <c r="G15" s="22"/>
      <c r="H15" s="22"/>
      <c r="I15" s="22"/>
      <c r="J15" s="21"/>
      <c r="K15" s="24"/>
      <c r="L15" s="21"/>
      <c r="M15" s="24"/>
      <c r="N15" s="21"/>
      <c r="O15" s="44"/>
      <c r="P15" s="9"/>
      <c r="Q15" s="9"/>
      <c r="R15" s="9"/>
      <c r="S15" s="9"/>
      <c r="T15" s="9"/>
      <c r="U15" s="9"/>
    </row>
    <row r="17" spans="1:18" x14ac:dyDescent="0.25">
      <c r="A17" t="s">
        <v>60</v>
      </c>
      <c r="H17">
        <f>(5.78-5.24)/5.24</f>
        <v>0.10305343511450382</v>
      </c>
      <c r="L17">
        <v>145</v>
      </c>
      <c r="P17">
        <v>4.13</v>
      </c>
      <c r="Q17">
        <v>2.0499999999999998</v>
      </c>
      <c r="R17" s="63">
        <f>1-(Q17/P17)</f>
        <v>0.50363196125907994</v>
      </c>
    </row>
    <row r="18" spans="1:18" x14ac:dyDescent="0.25">
      <c r="B18" t="s">
        <v>49</v>
      </c>
      <c r="C18" t="s">
        <v>50</v>
      </c>
      <c r="D18" t="s">
        <v>51</v>
      </c>
      <c r="L18">
        <v>0.8</v>
      </c>
    </row>
    <row r="19" spans="1:18" x14ac:dyDescent="0.25">
      <c r="B19">
        <v>0.25</v>
      </c>
      <c r="C19">
        <v>0.29099999999999998</v>
      </c>
      <c r="D19">
        <f>C19/(1-B19)</f>
        <v>0.38799999999999996</v>
      </c>
      <c r="L19">
        <f>L18*L17</f>
        <v>116</v>
      </c>
      <c r="M19" t="s">
        <v>61</v>
      </c>
    </row>
    <row r="20" spans="1:18" x14ac:dyDescent="0.25">
      <c r="A20" t="s">
        <v>59</v>
      </c>
      <c r="C20">
        <v>145</v>
      </c>
    </row>
    <row r="21" spans="1:18" x14ac:dyDescent="0.25">
      <c r="B21" s="6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7" sqref="H7"/>
    </sheetView>
  </sheetViews>
  <sheetFormatPr defaultRowHeight="15" x14ac:dyDescent="0.25"/>
  <cols>
    <col min="2" max="2" width="9.7109375" customWidth="1"/>
    <col min="5" max="5" width="7.28515625" bestFit="1" customWidth="1"/>
    <col min="6" max="6" width="9" bestFit="1" customWidth="1"/>
    <col min="7" max="7" width="6.28515625" bestFit="1" customWidth="1"/>
    <col min="8" max="8" width="12.140625" customWidth="1"/>
    <col min="9" max="9" width="9" bestFit="1" customWidth="1"/>
    <col min="14" max="14" width="11.42578125" customWidth="1"/>
  </cols>
  <sheetData>
    <row r="1" spans="1:14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4" x14ac:dyDescent="0.25">
      <c r="A2" t="s">
        <v>20</v>
      </c>
      <c r="B2" t="s">
        <v>23</v>
      </c>
      <c r="E2" s="6">
        <v>33.700000000000003</v>
      </c>
      <c r="F2" s="6">
        <v>34.200000000000003</v>
      </c>
      <c r="G2" s="6">
        <v>42.2</v>
      </c>
      <c r="H2" s="6">
        <v>26.2</v>
      </c>
      <c r="I2" s="6">
        <v>53.6</v>
      </c>
    </row>
    <row r="3" spans="1:14" x14ac:dyDescent="0.25">
      <c r="A3" t="s">
        <v>21</v>
      </c>
      <c r="B3" t="s">
        <v>13</v>
      </c>
      <c r="C3" s="6">
        <v>9</v>
      </c>
      <c r="K3" s="7"/>
      <c r="M3" s="7"/>
    </row>
    <row r="4" spans="1:14" ht="14.45" customHeight="1" x14ac:dyDescent="0.25">
      <c r="B4" t="s">
        <v>15</v>
      </c>
      <c r="C4" s="6">
        <v>10</v>
      </c>
      <c r="D4" s="6">
        <v>14.5</v>
      </c>
      <c r="E4" s="1" t="s">
        <v>26</v>
      </c>
      <c r="F4" s="2" t="s">
        <v>9</v>
      </c>
      <c r="G4" s="3" t="s">
        <v>10</v>
      </c>
      <c r="H4" s="4" t="s">
        <v>24</v>
      </c>
      <c r="I4" s="2" t="s">
        <v>11</v>
      </c>
      <c r="K4" s="7"/>
      <c r="M4" s="7"/>
    </row>
    <row r="5" spans="1:14" x14ac:dyDescent="0.25">
      <c r="A5" t="s">
        <v>22</v>
      </c>
      <c r="B5" t="s">
        <v>16</v>
      </c>
      <c r="C5" s="6">
        <v>9.4</v>
      </c>
      <c r="D5" s="6">
        <v>12.5</v>
      </c>
      <c r="E5" t="s">
        <v>27</v>
      </c>
      <c r="F5" s="6">
        <v>3</v>
      </c>
      <c r="G5" s="7">
        <v>0.13</v>
      </c>
      <c r="H5" s="8">
        <v>0.125</v>
      </c>
      <c r="I5" s="6">
        <v>100</v>
      </c>
      <c r="K5" s="7"/>
      <c r="M5" s="7"/>
    </row>
    <row r="6" spans="1:14" x14ac:dyDescent="0.25">
      <c r="A6" t="s">
        <v>25</v>
      </c>
      <c r="B6" t="s">
        <v>17</v>
      </c>
      <c r="C6" s="6"/>
      <c r="D6">
        <v>10.5</v>
      </c>
      <c r="M6" s="7"/>
    </row>
    <row r="7" spans="1:14" x14ac:dyDescent="0.25">
      <c r="B7" t="s">
        <v>18</v>
      </c>
      <c r="C7" s="6">
        <v>9.1</v>
      </c>
      <c r="D7" s="6">
        <v>11.75</v>
      </c>
      <c r="F7" s="1" t="s">
        <v>28</v>
      </c>
      <c r="H7" s="1" t="s">
        <v>30</v>
      </c>
      <c r="K7" s="7"/>
      <c r="M7" s="7"/>
    </row>
    <row r="8" spans="1:14" x14ac:dyDescent="0.25">
      <c r="B8" t="s">
        <v>19</v>
      </c>
      <c r="D8" s="6">
        <v>14.3</v>
      </c>
      <c r="F8" t="s">
        <v>29</v>
      </c>
      <c r="H8" s="5">
        <v>43861</v>
      </c>
      <c r="K8" s="7"/>
      <c r="M8" s="7"/>
    </row>
    <row r="9" spans="1:14" ht="15.75" thickBot="1" x14ac:dyDescent="0.3">
      <c r="A9" s="9"/>
      <c r="B9" s="9" t="s">
        <v>14</v>
      </c>
      <c r="C9" s="10">
        <f>SUM(C3+C4+C5+C7)/4</f>
        <v>9.375</v>
      </c>
      <c r="D9" s="11">
        <f>SUM(D4+D5+D6+D7+D8)/5</f>
        <v>12.709999999999999</v>
      </c>
      <c r="E9" s="10"/>
      <c r="F9" s="10"/>
      <c r="G9" s="10"/>
      <c r="H9" s="10"/>
      <c r="I9" s="10"/>
      <c r="J9" s="9"/>
      <c r="K9" s="12"/>
      <c r="L9" s="9"/>
      <c r="M9" s="12"/>
      <c r="N9" s="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Gladys</cp:lastModifiedBy>
  <dcterms:created xsi:type="dcterms:W3CDTF">2019-09-30T22:42:02Z</dcterms:created>
  <dcterms:modified xsi:type="dcterms:W3CDTF">2022-07-23T18:43:32Z</dcterms:modified>
</cp:coreProperties>
</file>