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ndy's stuff\MIC\Portfolio Diversification reports\2018\"/>
    </mc:Choice>
  </mc:AlternateContent>
  <xr:revisionPtr revIDLastSave="0" documentId="13_ncr:1_{5D936000-63EE-4F75-8FD8-991FC6149440}" xr6:coauthVersionLast="37" xr6:coauthVersionMax="37" xr10:uidLastSave="{00000000-0000-0000-0000-000000000000}"/>
  <bookViews>
    <workbookView xWindow="240" yWindow="90" windowWidth="14220" windowHeight="8580" xr2:uid="{00000000-000D-0000-FFFF-FFFF00000000}"/>
  </bookViews>
  <sheets>
    <sheet name="Sheet1" sheetId="1" r:id="rId1"/>
    <sheet name="TEVA Option" sheetId="2" r:id="rId2"/>
    <sheet name="PPDI sale" sheetId="3" r:id="rId3"/>
    <sheet name="RIMM sale" sheetId="4" r:id="rId4"/>
  </sheets>
  <definedNames>
    <definedName name="_xlnm.Print_Area" localSheetId="0">Sheet1!$A$1:$J$77</definedName>
    <definedName name="_xlnm.Print_Area" localSheetId="1">'TEVA Option'!$A$1:$K$61</definedName>
  </definedNames>
  <calcPr calcId="162913"/>
</workbook>
</file>

<file path=xl/calcChain.xml><?xml version="1.0" encoding="utf-8"?>
<calcChain xmlns="http://schemas.openxmlformats.org/spreadsheetml/2006/main">
  <c r="I68" i="1" l="1"/>
  <c r="I60" i="1"/>
  <c r="D17" i="1" l="1"/>
  <c r="C48" i="1" s="1"/>
  <c r="D8" i="1" l="1"/>
  <c r="C58" i="1"/>
  <c r="I51" i="1"/>
  <c r="F6" i="1"/>
  <c r="D29" i="1"/>
  <c r="C54" i="1" s="1"/>
  <c r="D22" i="1"/>
  <c r="C57" i="1" s="1"/>
  <c r="D18" i="1"/>
  <c r="C66" i="1" s="1"/>
  <c r="D10" i="1"/>
  <c r="C46" i="1" s="1"/>
  <c r="D7" i="1"/>
  <c r="D30" i="1"/>
  <c r="C56" i="1" s="1"/>
  <c r="D16" i="1"/>
  <c r="C60" i="1" s="1"/>
  <c r="D23" i="1"/>
  <c r="C47" i="1" s="1"/>
  <c r="D31" i="1"/>
  <c r="C65" i="1" s="1"/>
  <c r="C50" i="1" l="1"/>
  <c r="C68" i="1"/>
  <c r="D32" i="1" l="1"/>
  <c r="C59" i="1" s="1"/>
  <c r="D9" i="1"/>
  <c r="D5" i="4"/>
  <c r="D6" i="4"/>
  <c r="D8" i="4"/>
  <c r="D12" i="4"/>
  <c r="D13" i="4"/>
  <c r="D14" i="4"/>
  <c r="D16" i="4"/>
  <c r="D17" i="4"/>
  <c r="D19" i="4"/>
  <c r="D20" i="4"/>
  <c r="D21" i="4"/>
  <c r="D24" i="4"/>
  <c r="D5" i="3"/>
  <c r="D6" i="3"/>
  <c r="D8" i="3"/>
  <c r="D12" i="3"/>
  <c r="D13" i="3"/>
  <c r="D15" i="3"/>
  <c r="D16" i="3"/>
  <c r="D18" i="3"/>
  <c r="D19" i="3"/>
  <c r="D20" i="3"/>
  <c r="D21" i="3"/>
  <c r="D23" i="3"/>
  <c r="D6" i="2"/>
  <c r="D29" i="2" s="1"/>
  <c r="E16" i="2" s="1"/>
  <c r="D8" i="2"/>
  <c r="D10" i="2"/>
  <c r="D14" i="2"/>
  <c r="D15" i="2"/>
  <c r="D16" i="2"/>
  <c r="D18" i="2"/>
  <c r="C43" i="2" s="1"/>
  <c r="D20" i="2"/>
  <c r="D21" i="2"/>
  <c r="C36" i="2" s="1"/>
  <c r="D22" i="2"/>
  <c r="C35" i="2"/>
  <c r="C42" i="2"/>
  <c r="C46" i="2"/>
  <c r="F25" i="1"/>
  <c r="F27" i="1"/>
  <c r="C38" i="2" l="1"/>
  <c r="E20" i="2"/>
  <c r="E15" i="2"/>
  <c r="E22" i="2"/>
  <c r="E10" i="2"/>
  <c r="F10" i="2" s="1"/>
  <c r="E8" i="2"/>
  <c r="F8" i="2" s="1"/>
  <c r="C44" i="2"/>
  <c r="C37" i="2"/>
  <c r="C52" i="2"/>
  <c r="C54" i="2" s="1"/>
  <c r="D54" i="2" s="1"/>
  <c r="D38" i="2"/>
  <c r="E16" i="3"/>
  <c r="E14" i="2"/>
  <c r="C45" i="2"/>
  <c r="C48" i="2" s="1"/>
  <c r="E18" i="2"/>
  <c r="F18" i="2" s="1"/>
  <c r="E6" i="2"/>
  <c r="D28" i="3"/>
  <c r="E19" i="3" s="1"/>
  <c r="E21" i="2"/>
  <c r="D29" i="4"/>
  <c r="D35" i="1"/>
  <c r="E17" i="1" s="1"/>
  <c r="C55" i="1"/>
  <c r="C62" i="1" s="1"/>
  <c r="E22" i="1" l="1"/>
  <c r="E8" i="1"/>
  <c r="F16" i="2"/>
  <c r="F22" i="2"/>
  <c r="D48" i="2"/>
  <c r="D55" i="2" s="1"/>
  <c r="C57" i="2"/>
  <c r="E17" i="4"/>
  <c r="E24" i="4"/>
  <c r="F24" i="4" s="1"/>
  <c r="E6" i="4"/>
  <c r="E13" i="4"/>
  <c r="E20" i="4"/>
  <c r="E16" i="4"/>
  <c r="F17" i="4" s="1"/>
  <c r="E19" i="4"/>
  <c r="E21" i="3"/>
  <c r="E12" i="3"/>
  <c r="E29" i="2"/>
  <c r="F6" i="2"/>
  <c r="F29" i="2" s="1"/>
  <c r="E21" i="4"/>
  <c r="E23" i="3"/>
  <c r="F23" i="3" s="1"/>
  <c r="E14" i="4"/>
  <c r="E5" i="4"/>
  <c r="E12" i="4"/>
  <c r="F14" i="4" s="1"/>
  <c r="E20" i="3"/>
  <c r="E8" i="3"/>
  <c r="F8" i="3" s="1"/>
  <c r="E15" i="3"/>
  <c r="F16" i="3" s="1"/>
  <c r="E6" i="3"/>
  <c r="E13" i="3"/>
  <c r="E18" i="3"/>
  <c r="E8" i="4"/>
  <c r="F8" i="4" s="1"/>
  <c r="E5" i="3"/>
  <c r="E10" i="1"/>
  <c r="E18" i="1"/>
  <c r="E32" i="1"/>
  <c r="E16" i="1"/>
  <c r="E30" i="1"/>
  <c r="E20" i="1"/>
  <c r="E23" i="1"/>
  <c r="E31" i="1"/>
  <c r="E29" i="1"/>
  <c r="C70" i="1"/>
  <c r="D62" i="1"/>
  <c r="F12" i="1"/>
  <c r="E9" i="1"/>
  <c r="J60" i="1"/>
  <c r="D68" i="1"/>
  <c r="D50" i="1"/>
  <c r="J51" i="1"/>
  <c r="F23" i="1" l="1"/>
  <c r="F6" i="3"/>
  <c r="E28" i="3"/>
  <c r="F13" i="3"/>
  <c r="F6" i="4"/>
  <c r="E29" i="4"/>
  <c r="F21" i="3"/>
  <c r="F22" i="4"/>
  <c r="F18" i="1"/>
  <c r="F10" i="1"/>
  <c r="F20" i="1"/>
  <c r="E35" i="1"/>
  <c r="F32" i="1"/>
  <c r="F14" i="1"/>
  <c r="D70" i="1"/>
  <c r="F29" i="4" l="1"/>
  <c r="F28" i="3"/>
  <c r="F35" i="1"/>
  <c r="I70" i="1"/>
  <c r="J68" i="1"/>
  <c r="J70" i="1" s="1"/>
</calcChain>
</file>

<file path=xl/sharedStrings.xml><?xml version="1.0" encoding="utf-8"?>
<sst xmlns="http://schemas.openxmlformats.org/spreadsheetml/2006/main" count="283" uniqueCount="126">
  <si>
    <t># of Shares</t>
  </si>
  <si>
    <t>Current Price</t>
  </si>
  <si>
    <t>Total Value</t>
  </si>
  <si>
    <t>% of Total Portfolio Value</t>
  </si>
  <si>
    <t>Sector % of Portfolio Value</t>
  </si>
  <si>
    <t>Average S&amp;P 500 &amp; Wilshire 5000 Benchmark</t>
  </si>
  <si>
    <t>Schwab Recmd Deviation From Benchmark</t>
  </si>
  <si>
    <t>Consumer Discretionary</t>
  </si>
  <si>
    <t>Full Position</t>
  </si>
  <si>
    <t>Petsmart</t>
  </si>
  <si>
    <t>Marketperform</t>
  </si>
  <si>
    <t>Consumer Staples</t>
  </si>
  <si>
    <t>Walgreens</t>
  </si>
  <si>
    <t>Energy</t>
  </si>
  <si>
    <t>Superior Energy</t>
  </si>
  <si>
    <t>Underperform</t>
  </si>
  <si>
    <t>Financials</t>
  </si>
  <si>
    <t>Health Care</t>
  </si>
  <si>
    <t>Pharma Products</t>
  </si>
  <si>
    <t>Stryker</t>
  </si>
  <si>
    <t>Outperform</t>
  </si>
  <si>
    <t>Industrials</t>
  </si>
  <si>
    <t>Fastenal</t>
  </si>
  <si>
    <t>Information Technology</t>
  </si>
  <si>
    <t>FactSet Research</t>
  </si>
  <si>
    <t>Oracle</t>
  </si>
  <si>
    <t xml:space="preserve"> </t>
  </si>
  <si>
    <t>Paychex</t>
  </si>
  <si>
    <t>Materials</t>
  </si>
  <si>
    <t>Telecommunications</t>
  </si>
  <si>
    <t>Utilities</t>
  </si>
  <si>
    <t>Total Value of Portfolio</t>
  </si>
  <si>
    <t xml:space="preserve">  </t>
  </si>
  <si>
    <t>DIVERSIFICATION BY COMPANY SIZE (based on revenue)</t>
  </si>
  <si>
    <t>S &amp; P 500</t>
  </si>
  <si>
    <t xml:space="preserve"> Wilshire 5000</t>
  </si>
  <si>
    <t xml:space="preserve">Schwab Recmd Deviation </t>
  </si>
  <si>
    <t xml:space="preserve">Size </t>
  </si>
  <si>
    <t>Annual Revenues</t>
  </si>
  <si>
    <t xml:space="preserve">Value </t>
  </si>
  <si>
    <t>% Of Total Portfolio Value</t>
  </si>
  <si>
    <t>S&amp;P 500 Sectors</t>
  </si>
  <si>
    <t>Benchmark Weight</t>
  </si>
  <si>
    <t xml:space="preserve"> Benchmark Weight</t>
  </si>
  <si>
    <t>/ Benchmark Weight</t>
  </si>
  <si>
    <t xml:space="preserve">LARGE </t>
  </si>
  <si>
    <t>above 5 Billion</t>
  </si>
  <si>
    <t>53.8B</t>
  </si>
  <si>
    <t>18.2B</t>
  </si>
  <si>
    <t>6.0B</t>
  </si>
  <si>
    <t>Total</t>
  </si>
  <si>
    <t>MEDIUM</t>
  </si>
  <si>
    <t>500 Million - 5 Billion</t>
  </si>
  <si>
    <t>4.7B</t>
  </si>
  <si>
    <t>2.1B</t>
  </si>
  <si>
    <t>Telecommunications Services</t>
  </si>
  <si>
    <t>1.9B</t>
  </si>
  <si>
    <t>1.6B</t>
  </si>
  <si>
    <t>Pharma Prod.</t>
  </si>
  <si>
    <t>1.4B</t>
  </si>
  <si>
    <t>SMALL</t>
  </si>
  <si>
    <t>under 500 million</t>
  </si>
  <si>
    <t>475.8M</t>
  </si>
  <si>
    <t>BetterInvesting Guideline:</t>
  </si>
  <si>
    <t>Large Sized Companies</t>
  </si>
  <si>
    <t>Mid-sized Companies</t>
  </si>
  <si>
    <t>Small-sized Companies</t>
  </si>
  <si>
    <t>Information Tech</t>
  </si>
  <si>
    <t>Teva Pharma</t>
  </si>
  <si>
    <t>100 /10 = 10%</t>
  </si>
  <si>
    <t>MIC PORTFOLIO SECTOR/DIVERSIFICATION  EVALUATION 10.08.2008</t>
  </si>
  <si>
    <t>Emerson</t>
  </si>
  <si>
    <t>Research In Motion</t>
  </si>
  <si>
    <t>Monsanto</t>
  </si>
  <si>
    <t>Church &amp; Dwight</t>
  </si>
  <si>
    <t>Becton Dickinson</t>
  </si>
  <si>
    <t>marketweight</t>
  </si>
  <si>
    <t>overweight</t>
  </si>
  <si>
    <t>underweight</t>
  </si>
  <si>
    <t>Consumer Cyclical</t>
  </si>
  <si>
    <t>Consumer-Defensive</t>
  </si>
  <si>
    <t>Sectors</t>
  </si>
  <si>
    <t>Communication Services</t>
  </si>
  <si>
    <t>Real Estate</t>
  </si>
  <si>
    <t>Technology</t>
  </si>
  <si>
    <t>Diversification By Revenues (Value Line)</t>
  </si>
  <si>
    <t>Diversification By Growth Rate (ManifestInvesting)</t>
  </si>
  <si>
    <t>Growth Rate</t>
  </si>
  <si>
    <t>Less Than 7%</t>
  </si>
  <si>
    <t>7-12%</t>
  </si>
  <si>
    <t>Greater Than 12%</t>
  </si>
  <si>
    <t xml:space="preserve"> S&amp;P 500 Benchmark Weight</t>
  </si>
  <si>
    <t>Previous</t>
  </si>
  <si>
    <t>Skywork Solutions</t>
  </si>
  <si>
    <t>Skyworks Solutions</t>
  </si>
  <si>
    <t>1.8B</t>
  </si>
  <si>
    <t>Skyworks Sol.</t>
  </si>
  <si>
    <t>5.0B</t>
  </si>
  <si>
    <t>LKQ Corp.</t>
  </si>
  <si>
    <t>LKQ Corp</t>
  </si>
  <si>
    <t>Cognizant Technology</t>
  </si>
  <si>
    <t>6.1B</t>
  </si>
  <si>
    <t>IPGP Photonics</t>
  </si>
  <si>
    <t>880M</t>
  </si>
  <si>
    <t>IPG Photonics</t>
  </si>
  <si>
    <t>Cognizant Tech</t>
  </si>
  <si>
    <t>above 10 Billion</t>
  </si>
  <si>
    <t>under 1 Billion</t>
  </si>
  <si>
    <t>1 - 10 Billion</t>
  </si>
  <si>
    <t>Southwest Airlines</t>
  </si>
  <si>
    <t>21.0B</t>
  </si>
  <si>
    <t>Air Lease</t>
  </si>
  <si>
    <t>F-5 networks</t>
  </si>
  <si>
    <t>F-5 Networks</t>
  </si>
  <si>
    <t>LCI Industries</t>
  </si>
  <si>
    <t xml:space="preserve">LCI Industries </t>
  </si>
  <si>
    <t>Magna Int'l</t>
  </si>
  <si>
    <t>Western Alliance</t>
  </si>
  <si>
    <t>830M</t>
  </si>
  <si>
    <t>Healthcare Services</t>
  </si>
  <si>
    <t>MIC PORTFOLIO SECTOR/DIVERSIFICATION  EVALUATION 11.07.18</t>
  </si>
  <si>
    <t>Schwab</t>
  </si>
  <si>
    <t>10.1B</t>
  </si>
  <si>
    <t>100/12 =8.33%</t>
  </si>
  <si>
    <t>S &amp; P Suggested Weighting 11.02.2018</t>
  </si>
  <si>
    <t>41.0B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</si>
</sst>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 x14ac:knownFonts="1">
    <font>
      <sz val="10"/>
      <name val="Arial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57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2" borderId="0" xfId="0" applyFont="1" applyFill="1"/>
    <xf numFmtId="0" fontId="4" fillId="0" borderId="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2" fontId="3" fillId="0" borderId="0" xfId="0" applyNumberFormat="1" applyFont="1"/>
    <xf numFmtId="164" fontId="3" fillId="0" borderId="0" xfId="2" applyNumberFormat="1" applyFont="1"/>
    <xf numFmtId="164" fontId="4" fillId="0" borderId="0" xfId="0" applyNumberFormat="1" applyFont="1"/>
    <xf numFmtId="164" fontId="4" fillId="0" borderId="0" xfId="2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0" xfId="0" applyNumberFormat="1" applyFont="1" applyBorder="1" applyAlignment="1">
      <alignment horizontal="right" wrapText="1"/>
    </xf>
    <xf numFmtId="0" fontId="4" fillId="2" borderId="0" xfId="0" applyFont="1" applyFill="1" applyAlignment="1">
      <alignment horizontal="center"/>
    </xf>
    <xf numFmtId="164" fontId="4" fillId="0" borderId="0" xfId="0" applyNumberFormat="1" applyFont="1" applyBorder="1" applyAlignment="1">
      <alignment horizontal="center" wrapText="1"/>
    </xf>
    <xf numFmtId="9" fontId="5" fillId="0" borderId="0" xfId="2" applyFont="1" applyAlignment="1">
      <alignment horizontal="center"/>
    </xf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Border="1"/>
    <xf numFmtId="164" fontId="3" fillId="0" borderId="0" xfId="2" applyNumberFormat="1" applyFont="1" applyBorder="1"/>
    <xf numFmtId="164" fontId="4" fillId="0" borderId="0" xfId="2" applyNumberFormat="1" applyFont="1" applyBorder="1"/>
    <xf numFmtId="9" fontId="6" fillId="0" borderId="0" xfId="2" applyFont="1" applyAlignment="1">
      <alignment horizontal="center"/>
    </xf>
    <xf numFmtId="164" fontId="3" fillId="0" borderId="0" xfId="0" applyNumberFormat="1" applyFont="1"/>
    <xf numFmtId="2" fontId="0" fillId="0" borderId="0" xfId="0" applyNumberFormat="1"/>
    <xf numFmtId="9" fontId="0" fillId="0" borderId="0" xfId="2" applyFont="1" applyAlignment="1">
      <alignment horizontal="center"/>
    </xf>
    <xf numFmtId="164" fontId="0" fillId="0" borderId="0" xfId="0" applyNumberForma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3" fillId="0" borderId="1" xfId="0" applyNumberFormat="1" applyFont="1" applyBorder="1"/>
    <xf numFmtId="164" fontId="3" fillId="0" borderId="1" xfId="2" applyNumberFormat="1" applyFont="1" applyBorder="1"/>
    <xf numFmtId="164" fontId="4" fillId="0" borderId="1" xfId="0" applyNumberFormat="1" applyFont="1" applyBorder="1"/>
    <xf numFmtId="0" fontId="4" fillId="0" borderId="0" xfId="0" applyFont="1" applyAlignment="1">
      <alignment horizontal="center"/>
    </xf>
    <xf numFmtId="44" fontId="3" fillId="0" borderId="0" xfId="1" applyFont="1"/>
    <xf numFmtId="9" fontId="3" fillId="0" borderId="0" xfId="2" applyNumberFormat="1" applyFont="1"/>
    <xf numFmtId="0" fontId="0" fillId="0" borderId="0" xfId="0" applyBorder="1"/>
    <xf numFmtId="0" fontId="3" fillId="2" borderId="3" xfId="0" applyFont="1" applyFill="1" applyBorder="1"/>
    <xf numFmtId="0" fontId="0" fillId="2" borderId="4" xfId="0" applyFill="1" applyBorder="1"/>
    <xf numFmtId="0" fontId="7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" fillId="0" borderId="0" xfId="0" applyFont="1" applyBorder="1"/>
    <xf numFmtId="0" fontId="7" fillId="2" borderId="6" xfId="0" applyFont="1" applyFill="1" applyBorder="1" applyAlignment="1">
      <alignment horizontal="center" wrapText="1"/>
    </xf>
    <xf numFmtId="0" fontId="3" fillId="2" borderId="1" xfId="0" applyFont="1" applyFill="1" applyBorder="1"/>
    <xf numFmtId="0" fontId="0" fillId="2" borderId="7" xfId="0" applyFill="1" applyBorder="1"/>
    <xf numFmtId="0" fontId="7" fillId="2" borderId="8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0" fillId="0" borderId="9" xfId="0" applyBorder="1"/>
    <xf numFmtId="0" fontId="0" fillId="2" borderId="2" xfId="0" applyFill="1" applyBorder="1"/>
    <xf numFmtId="0" fontId="0" fillId="2" borderId="3" xfId="0" applyFill="1" applyBorder="1"/>
    <xf numFmtId="14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2" borderId="11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164" fontId="0" fillId="0" borderId="12" xfId="2" applyNumberFormat="1" applyFont="1" applyBorder="1" applyAlignment="1">
      <alignment horizontal="center"/>
    </xf>
    <xf numFmtId="164" fontId="0" fillId="0" borderId="9" xfId="2" applyNumberFormat="1" applyFont="1" applyBorder="1" applyAlignment="1">
      <alignment horizontal="center"/>
    </xf>
    <xf numFmtId="44" fontId="0" fillId="0" borderId="0" xfId="1" applyFont="1"/>
    <xf numFmtId="0" fontId="3" fillId="0" borderId="0" xfId="0" applyFont="1" applyFill="1" applyAlignment="1">
      <alignment horizontal="left"/>
    </xf>
    <xf numFmtId="44" fontId="3" fillId="0" borderId="1" xfId="1" applyFont="1" applyBorder="1"/>
    <xf numFmtId="164" fontId="5" fillId="0" borderId="9" xfId="2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6" fillId="0" borderId="9" xfId="2" applyNumberFormat="1" applyFont="1" applyBorder="1" applyAlignment="1">
      <alignment horizontal="center"/>
    </xf>
    <xf numFmtId="44" fontId="0" fillId="0" borderId="0" xfId="1" applyFont="1" applyBorder="1"/>
    <xf numFmtId="0" fontId="4" fillId="2" borderId="6" xfId="0" applyFont="1" applyFill="1" applyBorder="1"/>
    <xf numFmtId="0" fontId="0" fillId="2" borderId="1" xfId="0" applyFill="1" applyBorder="1"/>
    <xf numFmtId="164" fontId="0" fillId="0" borderId="8" xfId="2" applyNumberFormat="1" applyFont="1" applyBorder="1" applyAlignment="1">
      <alignment horizontal="center"/>
    </xf>
    <xf numFmtId="164" fontId="0" fillId="0" borderId="7" xfId="2" applyNumberFormat="1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164" fontId="0" fillId="0" borderId="0" xfId="2" applyNumberFormat="1" applyFont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8" fillId="0" borderId="0" xfId="0" applyFont="1"/>
    <xf numFmtId="0" fontId="9" fillId="2" borderId="13" xfId="0" applyFont="1" applyFill="1" applyBorder="1"/>
    <xf numFmtId="0" fontId="10" fillId="2" borderId="14" xfId="0" applyFont="1" applyFill="1" applyBorder="1"/>
    <xf numFmtId="0" fontId="0" fillId="2" borderId="15" xfId="0" applyFill="1" applyBorder="1"/>
    <xf numFmtId="9" fontId="9" fillId="0" borderId="11" xfId="0" applyNumberFormat="1" applyFont="1" applyBorder="1" applyAlignment="1">
      <alignment horizontal="center"/>
    </xf>
    <xf numFmtId="0" fontId="9" fillId="0" borderId="0" xfId="0" applyFont="1" applyBorder="1"/>
    <xf numFmtId="44" fontId="0" fillId="0" borderId="0" xfId="0" applyNumberFormat="1"/>
    <xf numFmtId="9" fontId="9" fillId="0" borderId="6" xfId="0" applyNumberFormat="1" applyFont="1" applyBorder="1" applyAlignment="1">
      <alignment horizontal="center"/>
    </xf>
    <xf numFmtId="0" fontId="9" fillId="0" borderId="1" xfId="0" applyFont="1" applyBorder="1"/>
    <xf numFmtId="0" fontId="0" fillId="0" borderId="7" xfId="0" applyBorder="1"/>
    <xf numFmtId="0" fontId="3" fillId="2" borderId="0" xfId="0" applyFont="1" applyFill="1"/>
    <xf numFmtId="9" fontId="3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14" fillId="0" borderId="0" xfId="0" applyFont="1"/>
    <xf numFmtId="0" fontId="7" fillId="0" borderId="0" xfId="0" applyFont="1" applyFill="1" applyBorder="1" applyAlignment="1">
      <alignment horizontal="center" wrapText="1"/>
    </xf>
    <xf numFmtId="164" fontId="3" fillId="0" borderId="0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5" fillId="0" borderId="0" xfId="2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2" applyNumberFormat="1" applyFont="1" applyFill="1" applyBorder="1"/>
    <xf numFmtId="164" fontId="0" fillId="0" borderId="0" xfId="2" applyNumberFormat="1" applyFont="1"/>
    <xf numFmtId="164" fontId="4" fillId="3" borderId="0" xfId="2" applyNumberFormat="1" applyFont="1" applyFill="1"/>
    <xf numFmtId="0" fontId="3" fillId="3" borderId="0" xfId="0" applyFont="1" applyFill="1"/>
    <xf numFmtId="164" fontId="3" fillId="3" borderId="0" xfId="2" applyNumberFormat="1" applyFont="1" applyFill="1"/>
    <xf numFmtId="43" fontId="3" fillId="0" borderId="0" xfId="3" applyFont="1" applyBorder="1"/>
    <xf numFmtId="43" fontId="4" fillId="0" borderId="0" xfId="3" applyFont="1" applyBorder="1" applyAlignment="1">
      <alignment horizontal="center" wrapText="1"/>
    </xf>
    <xf numFmtId="43" fontId="3" fillId="0" borderId="0" xfId="3" applyFont="1"/>
    <xf numFmtId="43" fontId="3" fillId="0" borderId="0" xfId="3" applyFont="1" applyFill="1" applyBorder="1"/>
    <xf numFmtId="0" fontId="1" fillId="0" borderId="0" xfId="0" applyFont="1"/>
    <xf numFmtId="164" fontId="1" fillId="0" borderId="0" xfId="2" applyNumberFormat="1" applyFont="1" applyAlignment="1">
      <alignment horizontal="center"/>
    </xf>
    <xf numFmtId="44" fontId="1" fillId="0" borderId="0" xfId="1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4" fontId="15" fillId="0" borderId="1" xfId="1" applyFont="1" applyBorder="1"/>
    <xf numFmtId="0" fontId="1" fillId="2" borderId="0" xfId="0" applyFont="1" applyFill="1"/>
    <xf numFmtId="2" fontId="1" fillId="0" borderId="0" xfId="0" applyNumberFormat="1" applyFont="1"/>
    <xf numFmtId="0" fontId="0" fillId="0" borderId="0" xfId="0" applyFont="1" applyAlignment="1">
      <alignment horizontal="center"/>
    </xf>
    <xf numFmtId="44" fontId="1" fillId="0" borderId="0" xfId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2" fontId="1" fillId="0" borderId="0" xfId="0" applyNumberFormat="1" applyFont="1" applyBorder="1" applyAlignment="1">
      <alignment wrapText="1"/>
    </xf>
    <xf numFmtId="44" fontId="15" fillId="0" borderId="0" xfId="1" applyFont="1"/>
    <xf numFmtId="164" fontId="15" fillId="0" borderId="0" xfId="0" applyNumberFormat="1" applyFont="1"/>
    <xf numFmtId="9" fontId="15" fillId="0" borderId="0" xfId="2" applyNumberFormat="1" applyFont="1"/>
    <xf numFmtId="0" fontId="15" fillId="0" borderId="0" xfId="0" applyFont="1"/>
    <xf numFmtId="0" fontId="12" fillId="0" borderId="0" xfId="0" applyFont="1"/>
    <xf numFmtId="164" fontId="12" fillId="0" borderId="0" xfId="2" applyNumberFormat="1" applyFont="1" applyAlignment="1">
      <alignment horizontal="center"/>
    </xf>
    <xf numFmtId="44" fontId="12" fillId="0" borderId="0" xfId="1" applyFont="1"/>
    <xf numFmtId="0" fontId="13" fillId="0" borderId="0" xfId="0" applyFont="1"/>
    <xf numFmtId="164" fontId="13" fillId="0" borderId="0" xfId="2" applyNumberFormat="1" applyFont="1" applyAlignment="1">
      <alignment horizontal="center"/>
    </xf>
    <xf numFmtId="44" fontId="13" fillId="0" borderId="0" xfId="1" applyFont="1"/>
    <xf numFmtId="164" fontId="13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12" fillId="0" borderId="0" xfId="1" applyFont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81"/>
  <sheetViews>
    <sheetView tabSelected="1" topLeftCell="A43" zoomScaleNormal="100" workbookViewId="0">
      <selection activeCell="I69" sqref="I69"/>
    </sheetView>
  </sheetViews>
  <sheetFormatPr defaultRowHeight="12.75" x14ac:dyDescent="0.2"/>
  <cols>
    <col min="1" max="1" width="23.28515625" customWidth="1"/>
    <col min="2" max="2" width="15.28515625" customWidth="1"/>
    <col min="3" max="3" width="12.85546875" customWidth="1"/>
    <col min="4" max="4" width="12.5703125" customWidth="1"/>
    <col min="6" max="6" width="17.85546875" customWidth="1"/>
    <col min="7" max="7" width="11" customWidth="1"/>
    <col min="8" max="8" width="16.28515625" customWidth="1"/>
    <col min="9" max="9" width="16.140625" customWidth="1"/>
    <col min="10" max="10" width="12.7109375" customWidth="1"/>
    <col min="11" max="11" width="13.7109375" customWidth="1"/>
  </cols>
  <sheetData>
    <row r="2" spans="1:8" x14ac:dyDescent="0.2">
      <c r="A2" s="148" t="s">
        <v>120</v>
      </c>
      <c r="B2" s="148"/>
      <c r="C2" s="148"/>
      <c r="D2" s="148"/>
      <c r="E2" s="148"/>
      <c r="F2" s="148"/>
      <c r="G2" s="148"/>
    </row>
    <row r="3" spans="1:8" x14ac:dyDescent="0.2">
      <c r="A3" s="1"/>
      <c r="B3" s="1"/>
      <c r="C3" s="1"/>
      <c r="D3" s="1"/>
      <c r="E3" s="1"/>
      <c r="F3" s="1"/>
      <c r="G3" s="1"/>
    </row>
    <row r="4" spans="1:8" ht="51.75" thickBot="1" x14ac:dyDescent="0.25">
      <c r="A4" s="15" t="s">
        <v>81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91</v>
      </c>
      <c r="H4" s="3" t="s">
        <v>124</v>
      </c>
    </row>
    <row r="5" spans="1:8" x14ac:dyDescent="0.2">
      <c r="A5" s="4" t="s">
        <v>82</v>
      </c>
      <c r="B5" s="95"/>
      <c r="C5" s="5"/>
      <c r="D5" s="5"/>
      <c r="E5" s="5"/>
      <c r="F5" s="5"/>
      <c r="G5" s="5"/>
      <c r="H5" s="5"/>
    </row>
    <row r="6" spans="1:8" x14ac:dyDescent="0.2">
      <c r="A6" s="14"/>
      <c r="B6" s="134"/>
      <c r="C6" s="135"/>
      <c r="D6" s="122"/>
      <c r="E6" s="11"/>
      <c r="F6" s="12">
        <f>SUM(E6:E6)</f>
        <v>0</v>
      </c>
      <c r="G6" s="13">
        <v>0.1</v>
      </c>
      <c r="H6" s="96" t="s">
        <v>76</v>
      </c>
    </row>
    <row r="7" spans="1:8" x14ac:dyDescent="0.2">
      <c r="A7" s="4" t="s">
        <v>79</v>
      </c>
      <c r="B7" s="5"/>
      <c r="C7" s="5"/>
      <c r="D7" s="122">
        <f t="shared" ref="D7" si="0">+B7*C7</f>
        <v>0</v>
      </c>
      <c r="E7" s="11"/>
      <c r="F7" s="5"/>
      <c r="G7" s="5"/>
      <c r="H7" s="97"/>
    </row>
    <row r="8" spans="1:8" x14ac:dyDescent="0.2">
      <c r="A8" s="127" t="s">
        <v>114</v>
      </c>
      <c r="B8" s="134">
        <v>32</v>
      </c>
      <c r="C8" s="136">
        <v>77.53</v>
      </c>
      <c r="D8" s="122">
        <f>+B8*C8</f>
        <v>2480.96</v>
      </c>
      <c r="E8" s="11">
        <f>+D8/D35</f>
        <v>3.9325399228188951E-2</v>
      </c>
      <c r="F8" s="5"/>
      <c r="G8" s="5"/>
      <c r="H8" s="97"/>
    </row>
    <row r="9" spans="1:8" x14ac:dyDescent="0.2">
      <c r="A9" s="14" t="s">
        <v>99</v>
      </c>
      <c r="B9" s="14">
        <v>200</v>
      </c>
      <c r="C9" s="28">
        <v>28.39</v>
      </c>
      <c r="D9" s="122">
        <f>+B9*C9</f>
        <v>5678</v>
      </c>
      <c r="E9" s="11">
        <f>+D9/D35</f>
        <v>9.0001296601983444E-2</v>
      </c>
    </row>
    <row r="10" spans="1:8" x14ac:dyDescent="0.2">
      <c r="A10" s="14" t="s">
        <v>116</v>
      </c>
      <c r="B10" s="14">
        <v>55</v>
      </c>
      <c r="C10" s="28">
        <v>49.6</v>
      </c>
      <c r="D10" s="122">
        <f>+B10*C10</f>
        <v>2728</v>
      </c>
      <c r="E10" s="11">
        <f>+D10/D35</f>
        <v>4.3241200621734914E-2</v>
      </c>
      <c r="F10" s="12">
        <f>SUM(E8:E10)</f>
        <v>0.17256789645190732</v>
      </c>
      <c r="G10" s="13">
        <v>0.10009999999999999</v>
      </c>
      <c r="H10" s="96" t="s">
        <v>76</v>
      </c>
    </row>
    <row r="11" spans="1:8" x14ac:dyDescent="0.2">
      <c r="A11" s="4" t="s">
        <v>80</v>
      </c>
      <c r="B11" s="8"/>
      <c r="C11" s="16"/>
      <c r="D11" s="122"/>
      <c r="E11" s="11"/>
      <c r="H11" s="40"/>
    </row>
    <row r="12" spans="1:8" x14ac:dyDescent="0.2">
      <c r="A12" s="127"/>
      <c r="B12" s="8"/>
      <c r="C12" s="16"/>
      <c r="D12" s="122"/>
      <c r="E12" s="11"/>
      <c r="F12" s="12">
        <f>SUM(E12:E12)</f>
        <v>0</v>
      </c>
      <c r="G12" s="13">
        <v>7.2999999999999995E-2</v>
      </c>
      <c r="H12" s="99" t="s">
        <v>78</v>
      </c>
    </row>
    <row r="13" spans="1:8" x14ac:dyDescent="0.2">
      <c r="A13" s="17" t="s">
        <v>13</v>
      </c>
      <c r="B13" s="5"/>
      <c r="C13" s="5"/>
      <c r="D13" s="121"/>
      <c r="E13" s="5"/>
      <c r="F13" s="5"/>
      <c r="G13" s="5"/>
      <c r="H13" s="40"/>
    </row>
    <row r="14" spans="1:8" x14ac:dyDescent="0.2">
      <c r="A14" s="7"/>
      <c r="B14" s="8"/>
      <c r="C14" s="16"/>
      <c r="D14" s="122"/>
      <c r="E14" s="11">
        <v>0</v>
      </c>
      <c r="F14" s="12">
        <f>SUM(E14:E14)</f>
        <v>0</v>
      </c>
      <c r="G14" s="18">
        <v>5.7000000000000002E-2</v>
      </c>
      <c r="H14" s="94" t="s">
        <v>77</v>
      </c>
    </row>
    <row r="15" spans="1:8" x14ac:dyDescent="0.2">
      <c r="A15" s="17" t="s">
        <v>16</v>
      </c>
      <c r="B15" s="8"/>
      <c r="C15" s="16"/>
      <c r="D15" s="122"/>
      <c r="E15" s="11"/>
      <c r="F15" s="12"/>
      <c r="G15" s="18"/>
      <c r="H15" s="40"/>
    </row>
    <row r="16" spans="1:8" x14ac:dyDescent="0.2">
      <c r="A16" s="127" t="s">
        <v>111</v>
      </c>
      <c r="B16" s="7">
        <v>125</v>
      </c>
      <c r="C16" s="131">
        <v>40.46</v>
      </c>
      <c r="D16" s="122">
        <f>+B16*C16</f>
        <v>5057.5</v>
      </c>
      <c r="E16" s="11">
        <f>+D16/D35</f>
        <v>8.0165825566137952E-2</v>
      </c>
      <c r="F16" s="12"/>
      <c r="G16" s="18"/>
      <c r="H16" s="40"/>
    </row>
    <row r="17" spans="1:8" x14ac:dyDescent="0.2">
      <c r="A17" s="127" t="s">
        <v>121</v>
      </c>
      <c r="B17" s="8">
        <v>100</v>
      </c>
      <c r="C17" s="16">
        <v>48.58</v>
      </c>
      <c r="D17" s="122">
        <f>+B17*C17</f>
        <v>4858</v>
      </c>
      <c r="E17" s="11">
        <f>+D17/D35</f>
        <v>7.7003575007473679E-2</v>
      </c>
    </row>
    <row r="18" spans="1:8" x14ac:dyDescent="0.2">
      <c r="A18" s="127" t="s">
        <v>117</v>
      </c>
      <c r="B18" s="8">
        <v>100</v>
      </c>
      <c r="C18" s="16">
        <v>49.26</v>
      </c>
      <c r="D18" s="122">
        <f>+B18*C18</f>
        <v>4926</v>
      </c>
      <c r="E18" s="11">
        <f>+D18/D35</f>
        <v>7.8081434847018391E-2</v>
      </c>
      <c r="F18" s="25">
        <f>+SUM(E16:E18)</f>
        <v>0.23525083542063002</v>
      </c>
      <c r="G18" s="18">
        <v>0.13600000000000001</v>
      </c>
      <c r="H18" s="96" t="s">
        <v>76</v>
      </c>
    </row>
    <row r="19" spans="1:8" x14ac:dyDescent="0.2">
      <c r="A19" s="17" t="s">
        <v>17</v>
      </c>
      <c r="B19" s="7"/>
      <c r="C19" s="10"/>
      <c r="D19" s="122"/>
      <c r="E19" s="11"/>
      <c r="F19" s="20"/>
      <c r="G19" s="21"/>
      <c r="H19" s="98"/>
    </row>
    <row r="20" spans="1:8" x14ac:dyDescent="0.2">
      <c r="A20" s="127"/>
      <c r="B20" s="7"/>
      <c r="C20" s="10"/>
      <c r="D20" s="122"/>
      <c r="E20" s="11">
        <f>+D20/D35</f>
        <v>0</v>
      </c>
      <c r="F20" s="25">
        <f>SUM(E20:E20)</f>
        <v>0</v>
      </c>
      <c r="G20" s="18">
        <v>0.151</v>
      </c>
      <c r="H20" s="96" t="s">
        <v>76</v>
      </c>
    </row>
    <row r="21" spans="1:8" x14ac:dyDescent="0.2">
      <c r="A21" s="17" t="s">
        <v>21</v>
      </c>
      <c r="B21" s="7"/>
      <c r="C21" s="2"/>
      <c r="D21" s="122"/>
      <c r="E21" s="2"/>
      <c r="F21" s="2"/>
      <c r="G21" s="27"/>
      <c r="H21" s="98"/>
    </row>
    <row r="22" spans="1:8" x14ac:dyDescent="0.2">
      <c r="A22" s="127" t="s">
        <v>119</v>
      </c>
      <c r="B22" s="7">
        <v>100</v>
      </c>
      <c r="C22" s="131">
        <v>44.24</v>
      </c>
      <c r="D22" s="122">
        <f>+B22*C22</f>
        <v>4424</v>
      </c>
      <c r="E22" s="11">
        <f>+D22/D35</f>
        <v>7.01242930903795E-2</v>
      </c>
      <c r="F22" s="2"/>
      <c r="G22" s="27"/>
      <c r="H22" s="98"/>
    </row>
    <row r="23" spans="1:8" x14ac:dyDescent="0.2">
      <c r="A23" s="127" t="s">
        <v>109</v>
      </c>
      <c r="B23" s="7">
        <v>125</v>
      </c>
      <c r="C23" s="10">
        <v>52.88</v>
      </c>
      <c r="D23" s="122">
        <f>+B23*C23</f>
        <v>6610</v>
      </c>
      <c r="E23" s="11">
        <f>+D23/D35</f>
        <v>0.10477431675574332</v>
      </c>
      <c r="F23" s="12">
        <f>SUM(E22:E23)</f>
        <v>0.17489860984612282</v>
      </c>
      <c r="G23" s="18">
        <v>9.4E-2</v>
      </c>
      <c r="H23" s="96" t="s">
        <v>76</v>
      </c>
    </row>
    <row r="24" spans="1:8" x14ac:dyDescent="0.2">
      <c r="A24" s="17" t="s">
        <v>28</v>
      </c>
      <c r="B24" s="7"/>
      <c r="C24" s="10"/>
      <c r="D24" s="120"/>
      <c r="E24" s="24"/>
      <c r="F24" s="31"/>
      <c r="G24" s="32"/>
      <c r="H24" s="96"/>
    </row>
    <row r="25" spans="1:8" x14ac:dyDescent="0.2">
      <c r="A25" s="7"/>
      <c r="B25" s="7"/>
      <c r="C25" s="10"/>
      <c r="D25" s="123"/>
      <c r="E25" s="24"/>
      <c r="F25" s="31">
        <f>SUM(E25:E25)</f>
        <v>0</v>
      </c>
      <c r="G25" s="32">
        <v>2.5999999999999999E-2</v>
      </c>
      <c r="H25" s="96" t="s">
        <v>76</v>
      </c>
    </row>
    <row r="26" spans="1:8" x14ac:dyDescent="0.2">
      <c r="A26" s="17" t="s">
        <v>83</v>
      </c>
      <c r="B26" s="7"/>
      <c r="C26" s="10"/>
      <c r="D26" s="123"/>
      <c r="E26" s="24"/>
      <c r="F26" s="31"/>
      <c r="G26" s="32"/>
      <c r="H26" s="94"/>
    </row>
    <row r="27" spans="1:8" x14ac:dyDescent="0.2">
      <c r="A27" s="7"/>
      <c r="B27" s="7"/>
      <c r="C27" s="10"/>
      <c r="D27" s="123"/>
      <c r="E27" s="24"/>
      <c r="F27" s="31">
        <f>SUM(E27:E27)</f>
        <v>0</v>
      </c>
      <c r="G27" s="32">
        <v>2.8000000000000001E-2</v>
      </c>
      <c r="H27" s="99" t="s">
        <v>78</v>
      </c>
    </row>
    <row r="28" spans="1:8" x14ac:dyDescent="0.2">
      <c r="A28" s="17" t="s">
        <v>84</v>
      </c>
      <c r="B28" s="7"/>
      <c r="C28" s="10"/>
      <c r="D28" s="122"/>
      <c r="E28" s="11"/>
      <c r="F28" s="20"/>
      <c r="G28" s="21"/>
      <c r="H28" s="98"/>
    </row>
    <row r="29" spans="1:8" x14ac:dyDescent="0.2">
      <c r="A29" s="7" t="s">
        <v>100</v>
      </c>
      <c r="B29" s="14">
        <v>90</v>
      </c>
      <c r="C29">
        <v>71.37</v>
      </c>
      <c r="D29" s="122">
        <f>+B29*C29</f>
        <v>6423.3</v>
      </c>
      <c r="E29" s="11">
        <f>+D29/D35</f>
        <v>0.10181495746099337</v>
      </c>
      <c r="F29" s="20"/>
      <c r="G29" s="21"/>
      <c r="H29" s="98"/>
    </row>
    <row r="30" spans="1:8" x14ac:dyDescent="0.2">
      <c r="A30" s="128" t="s">
        <v>112</v>
      </c>
      <c r="B30" s="14">
        <v>42</v>
      </c>
      <c r="C30" s="28">
        <v>188.46</v>
      </c>
      <c r="D30" s="122">
        <f>+B30*C30</f>
        <v>7915.3200000000006</v>
      </c>
      <c r="E30" s="11">
        <f>+D30/D35</f>
        <v>0.12546478742860367</v>
      </c>
      <c r="F30" s="20"/>
      <c r="G30" s="21"/>
      <c r="H30" s="98"/>
    </row>
    <row r="31" spans="1:8" x14ac:dyDescent="0.2">
      <c r="A31" s="7" t="s">
        <v>102</v>
      </c>
      <c r="B31" s="14">
        <v>26</v>
      </c>
      <c r="C31">
        <v>143.15</v>
      </c>
      <c r="D31" s="122">
        <f>+B31*C31</f>
        <v>3721.9</v>
      </c>
      <c r="E31" s="11">
        <f>+D31/D35</f>
        <v>5.8995390247080344E-2</v>
      </c>
      <c r="F31" s="20"/>
      <c r="G31" s="21"/>
      <c r="H31" s="98"/>
    </row>
    <row r="32" spans="1:8" x14ac:dyDescent="0.2">
      <c r="A32" s="22" t="s">
        <v>93</v>
      </c>
      <c r="B32" s="7">
        <v>100</v>
      </c>
      <c r="C32" s="10">
        <v>82.65</v>
      </c>
      <c r="D32" s="122">
        <f>+B32*C32</f>
        <v>8265</v>
      </c>
      <c r="E32" s="11">
        <f>+D32/D35</f>
        <v>0.13100752314466241</v>
      </c>
      <c r="F32" s="31">
        <f>SUM(E29:E32)</f>
        <v>0.41728265828133981</v>
      </c>
      <c r="G32" s="32">
        <v>0.20499999999999999</v>
      </c>
      <c r="H32" s="94" t="s">
        <v>77</v>
      </c>
    </row>
    <row r="33" spans="1:11" x14ac:dyDescent="0.2">
      <c r="B33" s="7"/>
      <c r="C33" s="10"/>
      <c r="D33" s="120"/>
      <c r="E33" s="24"/>
      <c r="F33" s="31"/>
      <c r="G33" s="32"/>
      <c r="H33" s="96"/>
    </row>
    <row r="34" spans="1:11" ht="13.5" thickBot="1" x14ac:dyDescent="0.25">
      <c r="A34" s="17" t="s">
        <v>30</v>
      </c>
      <c r="B34" s="7"/>
      <c r="C34" s="10"/>
      <c r="D34" s="34"/>
      <c r="E34" s="35"/>
      <c r="F34" s="36">
        <v>0</v>
      </c>
      <c r="G34" s="32">
        <v>3.1E-2</v>
      </c>
      <c r="H34" s="94" t="s">
        <v>77</v>
      </c>
    </row>
    <row r="35" spans="1:11" x14ac:dyDescent="0.2">
      <c r="A35" s="37" t="s">
        <v>31</v>
      </c>
      <c r="B35" s="2"/>
      <c r="C35" s="10"/>
      <c r="D35" s="38">
        <f>SUM(D6:D34)</f>
        <v>63087.98</v>
      </c>
      <c r="E35" s="27">
        <f>SUM(E6:E34)</f>
        <v>1</v>
      </c>
      <c r="F35" s="39">
        <f>SUM(F6:F34)</f>
        <v>1</v>
      </c>
      <c r="H35" s="20"/>
      <c r="I35" s="40"/>
    </row>
    <row r="36" spans="1:11" x14ac:dyDescent="0.2">
      <c r="A36" s="37" t="s">
        <v>32</v>
      </c>
      <c r="B36" s="2"/>
      <c r="C36" s="10"/>
      <c r="D36" s="38"/>
      <c r="E36" s="27"/>
      <c r="F36" s="39"/>
      <c r="H36" s="20"/>
      <c r="I36" s="40"/>
    </row>
    <row r="37" spans="1:11" x14ac:dyDescent="0.2">
      <c r="D37" s="38"/>
      <c r="E37" s="27"/>
      <c r="F37" s="39"/>
    </row>
    <row r="38" spans="1:11" ht="13.5" thickBot="1" x14ac:dyDescent="0.25">
      <c r="D38" s="38"/>
      <c r="E38" s="27"/>
      <c r="F38" s="39"/>
    </row>
    <row r="39" spans="1:11" x14ac:dyDescent="0.2">
      <c r="A39" s="149" t="s">
        <v>8</v>
      </c>
      <c r="B39" s="150"/>
      <c r="C39" s="151"/>
      <c r="D39" s="38"/>
      <c r="E39" s="27"/>
      <c r="F39" s="39"/>
    </row>
    <row r="40" spans="1:11" ht="13.5" thickBot="1" x14ac:dyDescent="0.25">
      <c r="A40" s="152" t="s">
        <v>123</v>
      </c>
      <c r="B40" s="153"/>
      <c r="C40" s="154"/>
      <c r="D40" s="137"/>
      <c r="E40" s="138"/>
      <c r="F40" s="139"/>
      <c r="G40" s="140"/>
    </row>
    <row r="41" spans="1:11" x14ac:dyDescent="0.2">
      <c r="A41" s="93"/>
      <c r="B41" s="93"/>
      <c r="C41" s="93"/>
      <c r="D41" s="38"/>
      <c r="E41" s="27"/>
      <c r="F41" s="39"/>
    </row>
    <row r="42" spans="1:11" ht="16.5" customHeight="1" x14ac:dyDescent="0.25">
      <c r="A42" s="101" t="s">
        <v>85</v>
      </c>
      <c r="B42" s="100"/>
      <c r="C42" s="100"/>
      <c r="D42" s="100"/>
      <c r="E42" s="1"/>
      <c r="F42" s="101" t="s">
        <v>86</v>
      </c>
      <c r="G42" s="1"/>
    </row>
    <row r="43" spans="1:11" x14ac:dyDescent="0.2">
      <c r="A43" s="1"/>
      <c r="B43" s="1"/>
      <c r="C43" s="1"/>
      <c r="D43" s="1"/>
      <c r="E43" s="1"/>
    </row>
    <row r="44" spans="1:11" ht="46.5" customHeight="1" thickBot="1" x14ac:dyDescent="0.25">
      <c r="A44" s="15" t="s">
        <v>37</v>
      </c>
      <c r="B44" s="3" t="s">
        <v>38</v>
      </c>
      <c r="C44" s="15" t="s">
        <v>39</v>
      </c>
      <c r="D44" s="3" t="s">
        <v>40</v>
      </c>
      <c r="E44" s="46"/>
      <c r="F44" s="15" t="s">
        <v>37</v>
      </c>
      <c r="G44" s="15" t="s">
        <v>92</v>
      </c>
      <c r="H44" s="15" t="s">
        <v>87</v>
      </c>
      <c r="I44" s="15" t="s">
        <v>39</v>
      </c>
      <c r="J44" s="3" t="s">
        <v>40</v>
      </c>
    </row>
    <row r="45" spans="1:11" x14ac:dyDescent="0.2">
      <c r="A45" s="17" t="s">
        <v>45</v>
      </c>
      <c r="B45" s="130" t="s">
        <v>106</v>
      </c>
      <c r="C45" s="2"/>
      <c r="D45" s="2"/>
      <c r="E45" s="40"/>
      <c r="F45" s="108" t="s">
        <v>45</v>
      </c>
      <c r="G45" s="108"/>
      <c r="H45" s="108" t="s">
        <v>88</v>
      </c>
      <c r="K45" s="102"/>
    </row>
    <row r="46" spans="1:11" x14ac:dyDescent="0.2">
      <c r="A46" s="124" t="s">
        <v>116</v>
      </c>
      <c r="B46" s="128" t="s">
        <v>125</v>
      </c>
      <c r="C46" s="62">
        <f>+D10</f>
        <v>2728</v>
      </c>
      <c r="E46" s="40"/>
      <c r="F46" s="141" t="s">
        <v>113</v>
      </c>
      <c r="G46" s="142">
        <v>6.9000000000000006E-2</v>
      </c>
      <c r="H46" s="142">
        <v>7.0999999999999994E-2</v>
      </c>
      <c r="I46" s="143">
        <v>7915.32</v>
      </c>
      <c r="K46" s="102"/>
    </row>
    <row r="47" spans="1:11" x14ac:dyDescent="0.2">
      <c r="A47" t="s">
        <v>109</v>
      </c>
      <c r="B47" s="14" t="s">
        <v>110</v>
      </c>
      <c r="C47" s="62">
        <f>+D23</f>
        <v>6610</v>
      </c>
      <c r="F47" s="141" t="s">
        <v>98</v>
      </c>
      <c r="G47" s="142">
        <v>6.5000000000000002E-2</v>
      </c>
      <c r="H47" s="142">
        <v>6.8000000000000005E-2</v>
      </c>
      <c r="I47" s="155">
        <v>5678</v>
      </c>
    </row>
    <row r="48" spans="1:11" x14ac:dyDescent="0.2">
      <c r="A48" t="s">
        <v>121</v>
      </c>
      <c r="B48" s="14" t="s">
        <v>122</v>
      </c>
      <c r="C48" s="62">
        <f>+D17</f>
        <v>4858</v>
      </c>
      <c r="F48" t="s">
        <v>116</v>
      </c>
      <c r="H48" s="112">
        <v>0.06</v>
      </c>
      <c r="I48" s="62">
        <v>2728</v>
      </c>
      <c r="K48" s="103"/>
    </row>
    <row r="49" spans="1:11" ht="13.5" thickBot="1" x14ac:dyDescent="0.25">
      <c r="C49" s="78"/>
      <c r="F49" s="124" t="s">
        <v>109</v>
      </c>
      <c r="G49" s="125"/>
      <c r="H49" s="125">
        <v>5.6000000000000001E-2</v>
      </c>
      <c r="I49" s="126">
        <v>6610</v>
      </c>
      <c r="K49" s="105"/>
    </row>
    <row r="50" spans="1:11" ht="13.5" thickBot="1" x14ac:dyDescent="0.25">
      <c r="A50" s="66" t="s">
        <v>50</v>
      </c>
      <c r="B50" s="2"/>
      <c r="C50" s="38">
        <f>SUM(C46:C49)</f>
        <v>14196</v>
      </c>
      <c r="D50" s="11">
        <f>+C50/D35</f>
        <v>0.22501909238495194</v>
      </c>
      <c r="F50" s="74"/>
      <c r="G50" s="11"/>
      <c r="H50" s="113"/>
      <c r="I50" s="64"/>
      <c r="J50" s="103"/>
    </row>
    <row r="51" spans="1:11" x14ac:dyDescent="0.2">
      <c r="F51" s="73"/>
      <c r="G51" s="115"/>
      <c r="H51" s="110"/>
      <c r="I51" s="111">
        <f>SUM(I46:I50)</f>
        <v>22931.32</v>
      </c>
      <c r="J51" s="103">
        <f>+I51/D35</f>
        <v>0.36348160140806535</v>
      </c>
      <c r="K51" s="104"/>
    </row>
    <row r="52" spans="1:11" x14ac:dyDescent="0.2">
      <c r="A52" s="17" t="s">
        <v>51</v>
      </c>
      <c r="B52" s="130" t="s">
        <v>108</v>
      </c>
      <c r="C52" s="2"/>
      <c r="D52" s="2"/>
      <c r="K52" s="105"/>
    </row>
    <row r="53" spans="1:11" x14ac:dyDescent="0.2">
      <c r="B53" s="14"/>
      <c r="C53" s="62"/>
      <c r="F53" s="108" t="s">
        <v>51</v>
      </c>
      <c r="G53" s="117"/>
      <c r="H53" s="109" t="s">
        <v>89</v>
      </c>
      <c r="I53" s="111"/>
      <c r="J53" s="103"/>
      <c r="K53" s="103"/>
    </row>
    <row r="54" spans="1:11" x14ac:dyDescent="0.2">
      <c r="A54" s="2" t="s">
        <v>100</v>
      </c>
      <c r="B54" s="7" t="s">
        <v>101</v>
      </c>
      <c r="C54" s="62">
        <f>+D29</f>
        <v>6423.3</v>
      </c>
      <c r="F54" s="144" t="s">
        <v>104</v>
      </c>
      <c r="G54" s="145">
        <v>0.13</v>
      </c>
      <c r="H54" s="147">
        <v>0.12</v>
      </c>
      <c r="I54" s="146">
        <v>3721.9</v>
      </c>
      <c r="K54" s="106"/>
    </row>
    <row r="55" spans="1:11" x14ac:dyDescent="0.2">
      <c r="A55" s="2" t="s">
        <v>98</v>
      </c>
      <c r="B55" s="14" t="s">
        <v>97</v>
      </c>
      <c r="C55" s="62">
        <f>+D9</f>
        <v>5678</v>
      </c>
      <c r="F55" s="124" t="s">
        <v>119</v>
      </c>
      <c r="G55" s="125"/>
      <c r="H55" s="125">
        <v>0.11600000000000001</v>
      </c>
      <c r="I55" s="133">
        <v>4424</v>
      </c>
      <c r="K55" s="75"/>
    </row>
    <row r="56" spans="1:11" x14ac:dyDescent="0.2">
      <c r="A56" s="124" t="s">
        <v>113</v>
      </c>
      <c r="B56" s="132" t="s">
        <v>54</v>
      </c>
      <c r="C56" s="62">
        <f>+D30</f>
        <v>7915.3200000000006</v>
      </c>
      <c r="F56" s="124" t="s">
        <v>117</v>
      </c>
      <c r="G56" s="125"/>
      <c r="H56" s="125">
        <v>0.114</v>
      </c>
      <c r="I56" s="126">
        <v>4926</v>
      </c>
      <c r="K56" s="75"/>
    </row>
    <row r="57" spans="1:11" x14ac:dyDescent="0.2">
      <c r="A57" s="124" t="s">
        <v>119</v>
      </c>
      <c r="B57" s="132" t="s">
        <v>54</v>
      </c>
      <c r="C57" s="62">
        <f>+D22</f>
        <v>4424</v>
      </c>
      <c r="F57" s="124" t="s">
        <v>105</v>
      </c>
      <c r="G57" s="125"/>
      <c r="H57" s="125">
        <v>0.10199999999999999</v>
      </c>
      <c r="I57" s="126">
        <v>6423.3</v>
      </c>
      <c r="K57" s="75"/>
    </row>
    <row r="58" spans="1:11" x14ac:dyDescent="0.2">
      <c r="A58" s="124" t="s">
        <v>114</v>
      </c>
      <c r="B58" s="132" t="s">
        <v>54</v>
      </c>
      <c r="C58" s="62">
        <f>+D8</f>
        <v>2480.96</v>
      </c>
      <c r="F58" s="144" t="s">
        <v>96</v>
      </c>
      <c r="G58" s="145">
        <v>9.9000000000000005E-2</v>
      </c>
      <c r="H58" s="145">
        <v>9.7000000000000003E-2</v>
      </c>
      <c r="I58" s="146">
        <v>8265</v>
      </c>
    </row>
    <row r="59" spans="1:11" ht="13.5" thickBot="1" x14ac:dyDescent="0.25">
      <c r="A59" s="2" t="s">
        <v>94</v>
      </c>
      <c r="B59" s="7" t="s">
        <v>95</v>
      </c>
      <c r="C59" s="62">
        <f>+D32</f>
        <v>8265</v>
      </c>
      <c r="I59" s="77"/>
    </row>
    <row r="60" spans="1:11" x14ac:dyDescent="0.2">
      <c r="A60" s="124" t="s">
        <v>111</v>
      </c>
      <c r="B60" s="128" t="s">
        <v>59</v>
      </c>
      <c r="C60" s="62">
        <f>+D16</f>
        <v>5057.5</v>
      </c>
      <c r="G60" s="116"/>
      <c r="I60" s="38">
        <f>SUM(I54:I59)</f>
        <v>27760.2</v>
      </c>
      <c r="J60" s="113">
        <f>+I60/D35</f>
        <v>0.44002359879013403</v>
      </c>
    </row>
    <row r="61" spans="1:11" ht="13.5" thickBot="1" x14ac:dyDescent="0.25">
      <c r="A61" s="124"/>
      <c r="B61" s="128"/>
      <c r="C61" s="78"/>
      <c r="D61" s="2"/>
    </row>
    <row r="62" spans="1:11" x14ac:dyDescent="0.2">
      <c r="A62" s="66" t="s">
        <v>50</v>
      </c>
      <c r="B62" s="2"/>
      <c r="C62" s="38">
        <f>SUM(C53:C61)</f>
        <v>40244.080000000002</v>
      </c>
      <c r="D62" s="11">
        <f>+C62/D35</f>
        <v>0.63790408252094932</v>
      </c>
      <c r="F62" s="118" t="s">
        <v>60</v>
      </c>
      <c r="G62" s="119"/>
      <c r="H62" s="107" t="s">
        <v>90</v>
      </c>
    </row>
    <row r="63" spans="1:11" x14ac:dyDescent="0.2">
      <c r="F63" s="124" t="s">
        <v>111</v>
      </c>
      <c r="G63" s="125"/>
      <c r="H63" s="125">
        <v>0.13600000000000001</v>
      </c>
      <c r="I63" s="126">
        <v>5057.5</v>
      </c>
    </row>
    <row r="64" spans="1:11" x14ac:dyDescent="0.2">
      <c r="A64" s="17" t="s">
        <v>60</v>
      </c>
      <c r="B64" s="130" t="s">
        <v>107</v>
      </c>
      <c r="C64" s="38"/>
      <c r="D64" s="2"/>
      <c r="F64" s="144" t="s">
        <v>121</v>
      </c>
      <c r="G64" s="145">
        <v>0.16300000000000001</v>
      </c>
      <c r="H64" s="145">
        <v>0.13300000000000001</v>
      </c>
      <c r="I64" s="146">
        <v>4858</v>
      </c>
    </row>
    <row r="65" spans="1:10" x14ac:dyDescent="0.2">
      <c r="A65" s="2" t="s">
        <v>104</v>
      </c>
      <c r="B65" s="7" t="s">
        <v>103</v>
      </c>
      <c r="C65" s="62">
        <f>+D31</f>
        <v>3721.9</v>
      </c>
      <c r="F65" s="124" t="s">
        <v>115</v>
      </c>
      <c r="G65" s="125"/>
      <c r="H65" s="125">
        <v>0.13200000000000001</v>
      </c>
      <c r="I65" s="126">
        <v>2480.96</v>
      </c>
    </row>
    <row r="66" spans="1:10" x14ac:dyDescent="0.2">
      <c r="A66" s="124" t="s">
        <v>117</v>
      </c>
      <c r="B66" s="14" t="s">
        <v>118</v>
      </c>
      <c r="C66" s="62">
        <f>+D18</f>
        <v>4926</v>
      </c>
    </row>
    <row r="67" spans="1:10" ht="13.5" thickBot="1" x14ac:dyDescent="0.25">
      <c r="B67" s="14"/>
      <c r="C67" s="78"/>
      <c r="D67" s="79"/>
      <c r="I67" s="129"/>
    </row>
    <row r="68" spans="1:10" x14ac:dyDescent="0.2">
      <c r="A68" s="66" t="s">
        <v>50</v>
      </c>
      <c r="C68" s="68">
        <f>SUM(C65:C67)</f>
        <v>8647.9</v>
      </c>
      <c r="D68" s="24">
        <f>+C68/D35</f>
        <v>0.13707682509409874</v>
      </c>
      <c r="I68" s="62">
        <f>SUM(I63:I67)</f>
        <v>12396.46</v>
      </c>
      <c r="J68" s="76">
        <f>+I68/D35</f>
        <v>0.19649479980180057</v>
      </c>
    </row>
    <row r="69" spans="1:10" ht="13.5" thickBot="1" x14ac:dyDescent="0.25">
      <c r="C69" s="77"/>
      <c r="D69" s="77"/>
      <c r="I69" s="78"/>
      <c r="J69" s="77"/>
    </row>
    <row r="70" spans="1:10" x14ac:dyDescent="0.2">
      <c r="A70" t="s">
        <v>50</v>
      </c>
      <c r="C70" s="85">
        <f>+C50+C62+C68</f>
        <v>63087.98</v>
      </c>
      <c r="D70" s="30">
        <f>SUM(D50:D68)</f>
        <v>1</v>
      </c>
      <c r="I70" s="85">
        <f>+I51+I60+I68</f>
        <v>63087.98</v>
      </c>
      <c r="J70" s="114">
        <f>SUM(J51:J69)</f>
        <v>1</v>
      </c>
    </row>
    <row r="77" spans="1:10" ht="13.5" thickBot="1" x14ac:dyDescent="0.25"/>
    <row r="78" spans="1:10" ht="16.5" thickBot="1" x14ac:dyDescent="0.3">
      <c r="A78" s="80" t="s">
        <v>63</v>
      </c>
      <c r="B78" s="81"/>
      <c r="C78" s="81"/>
      <c r="D78" s="82"/>
    </row>
    <row r="79" spans="1:10" ht="15.75" x14ac:dyDescent="0.25">
      <c r="A79" s="83">
        <v>0.25</v>
      </c>
      <c r="B79" s="84" t="s">
        <v>64</v>
      </c>
      <c r="C79" s="84"/>
      <c r="D79" s="52"/>
    </row>
    <row r="80" spans="1:10" ht="15.75" x14ac:dyDescent="0.25">
      <c r="A80" s="83">
        <v>0.5</v>
      </c>
      <c r="B80" s="84" t="s">
        <v>65</v>
      </c>
      <c r="C80" s="84"/>
      <c r="D80" s="52"/>
    </row>
    <row r="81" spans="1:4" ht="16.5" thickBot="1" x14ac:dyDescent="0.3">
      <c r="A81" s="86">
        <v>0.25</v>
      </c>
      <c r="B81" s="87" t="s">
        <v>66</v>
      </c>
      <c r="C81" s="87"/>
      <c r="D81" s="88"/>
    </row>
  </sheetData>
  <mergeCells count="3">
    <mergeCell ref="A2:G2"/>
    <mergeCell ref="A39:C39"/>
    <mergeCell ref="A40:C40"/>
  </mergeCells>
  <phoneticPr fontId="0" type="noConversion"/>
  <pageMargins left="0.25" right="0.25" top="0.25" bottom="0.25" header="0.5" footer="0.5"/>
  <pageSetup scale="92" orientation="landscape" horizontalDpi="300" verticalDpi="300" r:id="rId1"/>
  <headerFooter alignWithMargins="0"/>
  <rowBreaks count="1" manualBreakCount="1">
    <brk id="4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57"/>
  <sheetViews>
    <sheetView workbookViewId="0">
      <selection activeCell="C16" sqref="C16"/>
    </sheetView>
  </sheetViews>
  <sheetFormatPr defaultRowHeight="12.75" x14ac:dyDescent="0.2"/>
  <cols>
    <col min="1" max="1" width="23" bestFit="1" customWidth="1"/>
    <col min="3" max="3" width="11.140625" customWidth="1"/>
    <col min="4" max="4" width="12.7109375" customWidth="1"/>
    <col min="7" max="7" width="12.28515625" customWidth="1"/>
    <col min="8" max="8" width="12.85546875" bestFit="1" customWidth="1"/>
    <col min="9" max="11" width="12.85546875" customWidth="1"/>
  </cols>
  <sheetData>
    <row r="2" spans="1:11" x14ac:dyDescent="0.2">
      <c r="A2" s="148" t="s">
        <v>70</v>
      </c>
      <c r="B2" s="148"/>
      <c r="C2" s="148"/>
      <c r="D2" s="148"/>
      <c r="E2" s="148"/>
      <c r="F2" s="148"/>
      <c r="G2" s="148"/>
    </row>
    <row r="3" spans="1:11" x14ac:dyDescent="0.2">
      <c r="A3" s="1"/>
      <c r="B3" s="1"/>
      <c r="C3" s="1"/>
      <c r="D3" s="1"/>
      <c r="E3" s="1"/>
      <c r="F3" s="1"/>
      <c r="G3" s="1"/>
    </row>
    <row r="4" spans="1:11" ht="64.5" thickBot="1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1:11" x14ac:dyDescent="0.2">
      <c r="A5" s="4" t="s">
        <v>7</v>
      </c>
      <c r="B5" s="5"/>
      <c r="C5" s="5"/>
      <c r="D5" s="5"/>
      <c r="E5" s="5"/>
      <c r="F5" s="5"/>
      <c r="G5" s="5"/>
      <c r="H5" s="5"/>
      <c r="I5" s="149" t="s">
        <v>8</v>
      </c>
      <c r="J5" s="150"/>
      <c r="K5" s="151"/>
    </row>
    <row r="6" spans="1:11" ht="13.5" thickBot="1" x14ac:dyDescent="0.25">
      <c r="A6" s="7" t="s">
        <v>9</v>
      </c>
      <c r="B6" s="8">
        <v>50</v>
      </c>
      <c r="C6" s="9">
        <v>20.57</v>
      </c>
      <c r="D6" s="10">
        <f>+B6*C6</f>
        <v>1028.5</v>
      </c>
      <c r="E6" s="11">
        <f>+D6/D29</f>
        <v>3.6569018912067243E-2</v>
      </c>
      <c r="F6" s="12">
        <f>SUM(E6:E6)</f>
        <v>3.6569018912067243E-2</v>
      </c>
      <c r="G6" s="13">
        <v>0.09</v>
      </c>
      <c r="H6" s="14" t="s">
        <v>10</v>
      </c>
      <c r="I6" s="152" t="s">
        <v>69</v>
      </c>
      <c r="J6" s="153"/>
      <c r="K6" s="154"/>
    </row>
    <row r="7" spans="1:11" x14ac:dyDescent="0.2">
      <c r="A7" s="4" t="s">
        <v>11</v>
      </c>
      <c r="B7" s="8"/>
      <c r="C7" s="16"/>
      <c r="D7" s="10"/>
      <c r="E7" s="11"/>
    </row>
    <row r="8" spans="1:11" x14ac:dyDescent="0.2">
      <c r="A8" s="7" t="s">
        <v>12</v>
      </c>
      <c r="B8" s="8">
        <v>100</v>
      </c>
      <c r="C8" s="16">
        <v>26.18</v>
      </c>
      <c r="D8" s="10">
        <f>+B8*C8</f>
        <v>2618</v>
      </c>
      <c r="E8" s="11">
        <f>+D8/D29</f>
        <v>9.3084775412534793E-2</v>
      </c>
      <c r="F8" s="12">
        <f>SUM(E8:E8)</f>
        <v>9.3084775412534793E-2</v>
      </c>
      <c r="G8" s="13">
        <v>0.1</v>
      </c>
      <c r="H8" s="14" t="s">
        <v>10</v>
      </c>
    </row>
    <row r="9" spans="1:11" x14ac:dyDescent="0.2">
      <c r="A9" s="17" t="s">
        <v>13</v>
      </c>
      <c r="B9" s="5"/>
      <c r="C9" s="5"/>
      <c r="D9" s="5"/>
      <c r="E9" s="5"/>
      <c r="F9" s="5"/>
      <c r="G9" s="5"/>
    </row>
    <row r="10" spans="1:11" x14ac:dyDescent="0.2">
      <c r="A10" s="7" t="s">
        <v>14</v>
      </c>
      <c r="B10" s="8">
        <v>140</v>
      </c>
      <c r="C10" s="16">
        <v>19.86</v>
      </c>
      <c r="D10" s="10">
        <f>+B10*C10</f>
        <v>2780.4</v>
      </c>
      <c r="E10" s="11">
        <f>+D10/D29</f>
        <v>9.8859018165397924E-2</v>
      </c>
      <c r="F10" s="12">
        <f>SUM(E9:E10)</f>
        <v>9.8859018165397924E-2</v>
      </c>
      <c r="G10" s="18">
        <v>0.13500000000000001</v>
      </c>
      <c r="H10" s="19" t="s">
        <v>15</v>
      </c>
    </row>
    <row r="11" spans="1:11" x14ac:dyDescent="0.2">
      <c r="A11" s="17" t="s">
        <v>16</v>
      </c>
      <c r="B11" s="8"/>
      <c r="C11" s="16"/>
      <c r="D11" s="10"/>
      <c r="E11" s="11"/>
      <c r="F11" s="12"/>
      <c r="G11" s="18"/>
      <c r="H11" s="19"/>
    </row>
    <row r="12" spans="1:11" x14ac:dyDescent="0.2">
      <c r="A12" s="7"/>
      <c r="B12" s="8"/>
      <c r="C12" s="16"/>
      <c r="D12" s="10"/>
      <c r="E12" s="11"/>
      <c r="F12" s="12">
        <v>0</v>
      </c>
      <c r="G12" s="18">
        <v>0.16</v>
      </c>
      <c r="H12" s="90" t="s">
        <v>10</v>
      </c>
    </row>
    <row r="13" spans="1:11" x14ac:dyDescent="0.2">
      <c r="A13" s="17" t="s">
        <v>17</v>
      </c>
      <c r="B13" s="7"/>
      <c r="C13" s="10"/>
      <c r="D13" s="10"/>
      <c r="E13" s="11"/>
      <c r="F13" s="20"/>
      <c r="G13" s="21"/>
    </row>
    <row r="14" spans="1:11" x14ac:dyDescent="0.2">
      <c r="A14" s="22" t="s">
        <v>18</v>
      </c>
      <c r="B14" s="7">
        <v>50</v>
      </c>
      <c r="C14" s="10">
        <v>34.81</v>
      </c>
      <c r="D14" s="23">
        <f>+B14*C14</f>
        <v>1740.5</v>
      </c>
      <c r="E14" s="24">
        <f>+D14/D29</f>
        <v>6.1884664478807035E-2</v>
      </c>
      <c r="F14" s="20"/>
      <c r="G14" s="21"/>
    </row>
    <row r="15" spans="1:11" x14ac:dyDescent="0.2">
      <c r="A15" s="7" t="s">
        <v>19</v>
      </c>
      <c r="B15" s="7">
        <v>75</v>
      </c>
      <c r="C15" s="10">
        <v>55.24</v>
      </c>
      <c r="D15" s="23">
        <f>+B15*C15</f>
        <v>4143</v>
      </c>
      <c r="E15" s="24">
        <f>+D15/D29</f>
        <v>0.14730719042556595</v>
      </c>
      <c r="F15" s="20"/>
      <c r="G15" s="21"/>
    </row>
    <row r="16" spans="1:11" x14ac:dyDescent="0.2">
      <c r="A16" s="7" t="s">
        <v>68</v>
      </c>
      <c r="B16" s="14">
        <v>40</v>
      </c>
      <c r="C16" s="28">
        <v>47</v>
      </c>
      <c r="D16" s="23">
        <f>+B16*C16</f>
        <v>1880</v>
      </c>
      <c r="E16" s="24">
        <f>+D16/D29</f>
        <v>6.6844682114425291E-2</v>
      </c>
      <c r="F16" s="25">
        <f>+SUM(E14:E16)</f>
        <v>0.27603653701879827</v>
      </c>
      <c r="G16" s="18">
        <v>0.12</v>
      </c>
      <c r="H16" s="26" t="s">
        <v>20</v>
      </c>
    </row>
    <row r="17" spans="1:11" x14ac:dyDescent="0.2">
      <c r="A17" s="17" t="s">
        <v>21</v>
      </c>
      <c r="B17" s="7"/>
      <c r="C17" s="2"/>
      <c r="D17" s="2"/>
      <c r="E17" s="2"/>
      <c r="F17" s="2"/>
      <c r="G17" s="27"/>
    </row>
    <row r="18" spans="1:11" x14ac:dyDescent="0.2">
      <c r="A18" s="14" t="s">
        <v>22</v>
      </c>
      <c r="B18" s="14">
        <v>100</v>
      </c>
      <c r="C18" s="28">
        <v>52.29</v>
      </c>
      <c r="D18" s="10">
        <f>+B18*C18</f>
        <v>5229</v>
      </c>
      <c r="E18" s="11">
        <f>+D18/D29</f>
        <v>0.18592066105123928</v>
      </c>
      <c r="F18" s="12">
        <f>SUM(E18:E18)</f>
        <v>0.18592066105123928</v>
      </c>
      <c r="G18" s="18">
        <v>0.115</v>
      </c>
      <c r="H18" s="29" t="s">
        <v>10</v>
      </c>
    </row>
    <row r="19" spans="1:11" x14ac:dyDescent="0.2">
      <c r="A19" s="17" t="s">
        <v>67</v>
      </c>
      <c r="B19" s="7"/>
      <c r="C19" s="10"/>
      <c r="D19" s="10"/>
      <c r="E19" s="11"/>
      <c r="F19" s="20"/>
      <c r="G19" s="21"/>
    </row>
    <row r="20" spans="1:11" x14ac:dyDescent="0.2">
      <c r="A20" s="22" t="s">
        <v>24</v>
      </c>
      <c r="B20" s="14">
        <v>50</v>
      </c>
      <c r="C20">
        <v>62.09</v>
      </c>
      <c r="D20" s="10">
        <f>+B20*C20</f>
        <v>3104.5</v>
      </c>
      <c r="E20" s="11">
        <f>+D20/D29</f>
        <v>0.11038261469374112</v>
      </c>
      <c r="G20" s="30"/>
    </row>
    <row r="21" spans="1:11" x14ac:dyDescent="0.2">
      <c r="A21" s="22" t="s">
        <v>25</v>
      </c>
      <c r="B21" s="7">
        <v>100</v>
      </c>
      <c r="C21" s="10">
        <v>21.19</v>
      </c>
      <c r="D21" s="23">
        <f>+B21*C21</f>
        <v>2119</v>
      </c>
      <c r="E21" s="24">
        <f>+D21/D29</f>
        <v>7.5342490106631479E-2</v>
      </c>
      <c r="F21" s="31" t="s">
        <v>26</v>
      </c>
      <c r="G21" s="32" t="s">
        <v>26</v>
      </c>
      <c r="H21" s="14" t="s">
        <v>26</v>
      </c>
    </row>
    <row r="22" spans="1:11" x14ac:dyDescent="0.2">
      <c r="A22" s="22" t="s">
        <v>27</v>
      </c>
      <c r="B22" s="7">
        <v>100</v>
      </c>
      <c r="C22" s="10">
        <v>34.82</v>
      </c>
      <c r="D22" s="23">
        <f>+B22*C22</f>
        <v>3482</v>
      </c>
      <c r="E22" s="24">
        <f>D22/D29</f>
        <v>0.12380488463958983</v>
      </c>
      <c r="F22" s="31">
        <f>SUM(E20:E22)</f>
        <v>0.30952998943996246</v>
      </c>
      <c r="G22" s="32">
        <v>0.17</v>
      </c>
      <c r="H22" s="33" t="s">
        <v>20</v>
      </c>
    </row>
    <row r="23" spans="1:11" x14ac:dyDescent="0.2">
      <c r="A23" s="17" t="s">
        <v>28</v>
      </c>
      <c r="B23" s="7"/>
      <c r="C23" s="10"/>
      <c r="D23" s="23"/>
      <c r="E23" s="24"/>
      <c r="F23" s="31"/>
      <c r="G23" s="32"/>
      <c r="H23" s="33"/>
    </row>
    <row r="24" spans="1:11" x14ac:dyDescent="0.2">
      <c r="A24" s="7"/>
      <c r="B24" s="7"/>
      <c r="C24" s="10"/>
      <c r="D24" s="23"/>
      <c r="E24" s="24"/>
      <c r="F24" s="31">
        <v>0</v>
      </c>
      <c r="G24" s="32">
        <v>0.04</v>
      </c>
      <c r="H24" s="91" t="s">
        <v>15</v>
      </c>
    </row>
    <row r="25" spans="1:11" x14ac:dyDescent="0.2">
      <c r="A25" s="17" t="s">
        <v>29</v>
      </c>
      <c r="B25" s="7"/>
      <c r="C25" s="10"/>
      <c r="D25" s="23"/>
      <c r="E25" s="24"/>
      <c r="F25" s="31"/>
      <c r="G25" s="32"/>
      <c r="H25" s="91"/>
    </row>
    <row r="26" spans="1:11" x14ac:dyDescent="0.2">
      <c r="A26" s="7"/>
      <c r="B26" s="7"/>
      <c r="C26" s="10"/>
      <c r="D26" s="23"/>
      <c r="E26" s="24"/>
      <c r="F26" s="31">
        <v>0</v>
      </c>
      <c r="G26" s="32">
        <v>0.03</v>
      </c>
      <c r="H26" s="91" t="s">
        <v>15</v>
      </c>
    </row>
    <row r="27" spans="1:11" x14ac:dyDescent="0.2">
      <c r="A27" s="17" t="s">
        <v>30</v>
      </c>
      <c r="B27" s="7"/>
      <c r="C27" s="10"/>
      <c r="D27" s="23"/>
      <c r="E27" s="24"/>
      <c r="F27" s="31"/>
      <c r="G27" s="32"/>
      <c r="H27" s="33"/>
    </row>
    <row r="28" spans="1:11" ht="13.5" thickBot="1" x14ac:dyDescent="0.25">
      <c r="A28" s="22"/>
      <c r="B28" s="7"/>
      <c r="C28" s="10"/>
      <c r="D28" s="34"/>
      <c r="E28" s="35"/>
      <c r="F28" s="36">
        <v>0</v>
      </c>
      <c r="G28" s="32">
        <v>0.04</v>
      </c>
      <c r="H28" s="7" t="s">
        <v>10</v>
      </c>
    </row>
    <row r="29" spans="1:11" x14ac:dyDescent="0.2">
      <c r="A29" s="37" t="s">
        <v>31</v>
      </c>
      <c r="B29" s="2"/>
      <c r="C29" s="10"/>
      <c r="D29" s="38">
        <f>SUM(D6:D22)</f>
        <v>28124.9</v>
      </c>
      <c r="E29" s="27">
        <f>SUM(E6:E22)</f>
        <v>1</v>
      </c>
      <c r="F29" s="39">
        <f>+F6+F8+F10+F18+F16+F22</f>
        <v>0.99999999999999989</v>
      </c>
    </row>
    <row r="30" spans="1:11" x14ac:dyDescent="0.2">
      <c r="A30" s="37" t="s">
        <v>32</v>
      </c>
      <c r="B30" s="2"/>
      <c r="C30" s="10"/>
      <c r="D30" s="38"/>
      <c r="E30" s="27"/>
      <c r="F30" s="39"/>
    </row>
    <row r="31" spans="1:11" ht="13.5" thickBot="1" x14ac:dyDescent="0.25">
      <c r="A31" s="148" t="s">
        <v>33</v>
      </c>
      <c r="B31" s="148"/>
      <c r="C31" s="148"/>
      <c r="D31" s="148"/>
      <c r="E31" s="148"/>
      <c r="F31" s="148"/>
      <c r="G31" s="148"/>
      <c r="I31" t="s">
        <v>26</v>
      </c>
      <c r="K31" s="40"/>
    </row>
    <row r="32" spans="1:11" ht="36" x14ac:dyDescent="0.2">
      <c r="A32" s="1"/>
      <c r="B32" s="1"/>
      <c r="C32" s="1"/>
      <c r="D32" s="1"/>
      <c r="E32" s="1"/>
      <c r="F32" s="6" t="s">
        <v>26</v>
      </c>
      <c r="G32" s="41"/>
      <c r="H32" s="42"/>
      <c r="I32" s="43" t="s">
        <v>34</v>
      </c>
      <c r="J32" s="44" t="s">
        <v>35</v>
      </c>
      <c r="K32" s="45" t="s">
        <v>36</v>
      </c>
    </row>
    <row r="33" spans="1:11" ht="39" thickBot="1" x14ac:dyDescent="0.25">
      <c r="A33" s="15" t="s">
        <v>37</v>
      </c>
      <c r="B33" s="3" t="s">
        <v>38</v>
      </c>
      <c r="C33" s="15" t="s">
        <v>39</v>
      </c>
      <c r="D33" s="3" t="s">
        <v>40</v>
      </c>
      <c r="E33" s="46"/>
      <c r="F33" s="47" t="s">
        <v>41</v>
      </c>
      <c r="G33" s="48"/>
      <c r="H33" s="49"/>
      <c r="I33" s="50" t="s">
        <v>42</v>
      </c>
      <c r="J33" s="50" t="s">
        <v>43</v>
      </c>
      <c r="K33" s="51" t="s">
        <v>44</v>
      </c>
    </row>
    <row r="34" spans="1:11" ht="13.5" thickBot="1" x14ac:dyDescent="0.25">
      <c r="A34" s="17" t="s">
        <v>45</v>
      </c>
      <c r="B34" s="89" t="s">
        <v>46</v>
      </c>
      <c r="C34" s="2"/>
      <c r="D34" s="2"/>
      <c r="E34" s="52"/>
      <c r="F34" s="53"/>
      <c r="G34" s="54"/>
      <c r="H34" s="54"/>
      <c r="I34" s="55">
        <v>39689</v>
      </c>
      <c r="J34" s="55">
        <v>39689</v>
      </c>
      <c r="K34" s="55">
        <v>39689</v>
      </c>
    </row>
    <row r="35" spans="1:11" x14ac:dyDescent="0.2">
      <c r="A35" s="56" t="s">
        <v>12</v>
      </c>
      <c r="B35" s="14" t="s">
        <v>47</v>
      </c>
      <c r="C35" s="38">
        <f>D8</f>
        <v>2618</v>
      </c>
      <c r="D35" s="2"/>
      <c r="E35" s="52"/>
      <c r="F35" s="57" t="s">
        <v>7</v>
      </c>
      <c r="G35" s="58"/>
      <c r="H35" s="59"/>
      <c r="I35" s="60">
        <v>0.08</v>
      </c>
      <c r="J35" s="60">
        <v>0.1</v>
      </c>
      <c r="K35" s="61" t="s">
        <v>10</v>
      </c>
    </row>
    <row r="36" spans="1:11" x14ac:dyDescent="0.2">
      <c r="A36" t="s">
        <v>25</v>
      </c>
      <c r="B36" s="14" t="s">
        <v>48</v>
      </c>
      <c r="C36" s="62">
        <f>D21</f>
        <v>2119</v>
      </c>
      <c r="D36" s="2"/>
      <c r="F36" s="57" t="s">
        <v>11</v>
      </c>
      <c r="G36" s="58"/>
      <c r="H36" s="59"/>
      <c r="I36" s="60">
        <v>0.11</v>
      </c>
      <c r="J36" s="60">
        <v>0.09</v>
      </c>
      <c r="K36" s="61" t="s">
        <v>10</v>
      </c>
    </row>
    <row r="37" spans="1:11" ht="13.5" thickBot="1" x14ac:dyDescent="0.25">
      <c r="A37" s="63" t="s">
        <v>19</v>
      </c>
      <c r="B37" s="7" t="s">
        <v>49</v>
      </c>
      <c r="C37" s="64">
        <f>D15</f>
        <v>4143</v>
      </c>
      <c r="D37" s="2"/>
      <c r="F37" s="57" t="s">
        <v>13</v>
      </c>
      <c r="G37" s="58"/>
      <c r="H37" s="59"/>
      <c r="I37" s="60">
        <v>0.14000000000000001</v>
      </c>
      <c r="J37" s="60">
        <v>0.13</v>
      </c>
      <c r="K37" s="65" t="s">
        <v>15</v>
      </c>
    </row>
    <row r="38" spans="1:11" x14ac:dyDescent="0.2">
      <c r="A38" s="66" t="s">
        <v>50</v>
      </c>
      <c r="B38" s="2"/>
      <c r="C38" s="38">
        <f>SUM(C35:C37)</f>
        <v>8880</v>
      </c>
      <c r="D38" s="11">
        <f>+C38/D29</f>
        <v>0.31573445594473221</v>
      </c>
      <c r="F38" s="57" t="s">
        <v>16</v>
      </c>
      <c r="G38" s="58"/>
      <c r="H38" s="59"/>
      <c r="I38" s="60">
        <v>0.15</v>
      </c>
      <c r="J38" s="60">
        <v>0.17</v>
      </c>
      <c r="K38" s="61" t="s">
        <v>10</v>
      </c>
    </row>
    <row r="39" spans="1:11" x14ac:dyDescent="0.2">
      <c r="F39" s="57" t="s">
        <v>17</v>
      </c>
      <c r="G39" s="58"/>
      <c r="H39" s="59"/>
      <c r="I39" s="60">
        <v>0.13</v>
      </c>
      <c r="J39" s="60">
        <v>0.11</v>
      </c>
      <c r="K39" s="67" t="s">
        <v>20</v>
      </c>
    </row>
    <row r="40" spans="1:11" x14ac:dyDescent="0.2">
      <c r="F40" s="57" t="s">
        <v>21</v>
      </c>
      <c r="G40" s="58"/>
      <c r="H40" s="59"/>
      <c r="I40" s="60">
        <v>0.11</v>
      </c>
      <c r="J40" s="60">
        <v>0.12</v>
      </c>
      <c r="K40" s="61" t="s">
        <v>10</v>
      </c>
    </row>
    <row r="41" spans="1:11" x14ac:dyDescent="0.2">
      <c r="A41" s="17" t="s">
        <v>51</v>
      </c>
      <c r="B41" s="89" t="s">
        <v>52</v>
      </c>
      <c r="C41" s="2"/>
      <c r="D41" s="2"/>
      <c r="F41" s="57" t="s">
        <v>23</v>
      </c>
      <c r="G41" s="59"/>
      <c r="H41" s="59"/>
      <c r="I41" s="60">
        <v>0.17</v>
      </c>
      <c r="J41" s="60">
        <v>0.17</v>
      </c>
      <c r="K41" s="67" t="s">
        <v>20</v>
      </c>
    </row>
    <row r="42" spans="1:11" x14ac:dyDescent="0.2">
      <c r="A42" t="s">
        <v>9</v>
      </c>
      <c r="B42" s="14" t="s">
        <v>53</v>
      </c>
      <c r="C42" s="62">
        <f>+D6</f>
        <v>1028.5</v>
      </c>
      <c r="D42" s="2"/>
      <c r="F42" s="57" t="s">
        <v>28</v>
      </c>
      <c r="G42" s="59"/>
      <c r="H42" s="59"/>
      <c r="I42" s="60">
        <v>0.04</v>
      </c>
      <c r="J42" s="60">
        <v>0.04</v>
      </c>
      <c r="K42" s="65" t="s">
        <v>15</v>
      </c>
    </row>
    <row r="43" spans="1:11" x14ac:dyDescent="0.2">
      <c r="A43" s="2" t="s">
        <v>22</v>
      </c>
      <c r="B43" s="7" t="s">
        <v>54</v>
      </c>
      <c r="C43" s="38">
        <f>D18</f>
        <v>5229</v>
      </c>
      <c r="D43" s="2"/>
      <c r="F43" s="57" t="s">
        <v>55</v>
      </c>
      <c r="G43" s="58"/>
      <c r="H43" s="59"/>
      <c r="I43" s="60">
        <v>0.03</v>
      </c>
      <c r="J43" s="60">
        <v>0.03</v>
      </c>
      <c r="K43" s="65" t="s">
        <v>15</v>
      </c>
    </row>
    <row r="44" spans="1:11" ht="13.5" thickBot="1" x14ac:dyDescent="0.25">
      <c r="A44" s="2" t="s">
        <v>27</v>
      </c>
      <c r="B44" s="7" t="s">
        <v>56</v>
      </c>
      <c r="C44" s="68">
        <f>D22</f>
        <v>3482</v>
      </c>
      <c r="D44" s="2"/>
      <c r="F44" s="69" t="s">
        <v>30</v>
      </c>
      <c r="G44" s="48"/>
      <c r="H44" s="70"/>
      <c r="I44" s="71">
        <v>0.04</v>
      </c>
      <c r="J44" s="71">
        <v>0.04</v>
      </c>
      <c r="K44" s="72" t="s">
        <v>10</v>
      </c>
    </row>
    <row r="45" spans="1:11" x14ac:dyDescent="0.2">
      <c r="A45" s="2" t="s">
        <v>14</v>
      </c>
      <c r="B45" s="7" t="s">
        <v>57</v>
      </c>
      <c r="C45" s="68">
        <f>D10</f>
        <v>2780.4</v>
      </c>
      <c r="D45" s="2"/>
      <c r="F45" s="73"/>
      <c r="G45" s="74"/>
      <c r="H45" s="75"/>
      <c r="I45" s="76"/>
      <c r="J45" s="76"/>
      <c r="K45" s="76"/>
    </row>
    <row r="46" spans="1:11" x14ac:dyDescent="0.2">
      <c r="A46" s="2" t="s">
        <v>58</v>
      </c>
      <c r="B46" s="7" t="s">
        <v>59</v>
      </c>
      <c r="C46" s="62">
        <f>+D14</f>
        <v>1740.5</v>
      </c>
      <c r="D46" s="2"/>
      <c r="F46" s="73"/>
      <c r="G46" s="74"/>
      <c r="H46" s="75"/>
      <c r="I46" s="76"/>
      <c r="J46" s="76"/>
      <c r="K46" s="76"/>
    </row>
    <row r="47" spans="1:11" ht="13.5" thickBot="1" x14ac:dyDescent="0.25">
      <c r="C47" s="77"/>
      <c r="D47" s="2"/>
    </row>
    <row r="48" spans="1:11" x14ac:dyDescent="0.2">
      <c r="A48" s="66" t="s">
        <v>50</v>
      </c>
      <c r="B48" s="2"/>
      <c r="C48" s="38">
        <f>SUM(C42:C46)</f>
        <v>14260.4</v>
      </c>
      <c r="D48" s="11">
        <f>+C48/D29</f>
        <v>0.50703824724710134</v>
      </c>
    </row>
    <row r="51" spans="1:10" x14ac:dyDescent="0.2">
      <c r="A51" s="17" t="s">
        <v>60</v>
      </c>
      <c r="B51" s="89" t="s">
        <v>61</v>
      </c>
      <c r="C51" s="38"/>
      <c r="D51" s="2"/>
    </row>
    <row r="52" spans="1:10" x14ac:dyDescent="0.2">
      <c r="A52" s="63" t="s">
        <v>24</v>
      </c>
      <c r="B52" s="7" t="s">
        <v>62</v>
      </c>
      <c r="C52" s="38">
        <f>D20</f>
        <v>3104.5</v>
      </c>
      <c r="D52" s="2"/>
    </row>
    <row r="53" spans="1:10" ht="13.5" thickBot="1" x14ac:dyDescent="0.25">
      <c r="B53" s="14"/>
      <c r="C53" s="78"/>
      <c r="D53" s="79"/>
    </row>
    <row r="54" spans="1:10" ht="16.5" thickBot="1" x14ac:dyDescent="0.3">
      <c r="A54" s="66" t="s">
        <v>50</v>
      </c>
      <c r="C54" s="68">
        <f>SUM(C52:C53)</f>
        <v>3104.5</v>
      </c>
      <c r="D54" s="35">
        <f>+C54/D29</f>
        <v>0.11038261469374112</v>
      </c>
      <c r="F54" s="80" t="s">
        <v>63</v>
      </c>
      <c r="G54" s="81"/>
      <c r="H54" s="81"/>
      <c r="I54" s="82"/>
      <c r="J54" s="75"/>
    </row>
    <row r="55" spans="1:10" ht="15.75" x14ac:dyDescent="0.25">
      <c r="D55" s="30">
        <f>SUM(D38:D54)</f>
        <v>0.9331553178855746</v>
      </c>
      <c r="F55" s="83">
        <v>0.25</v>
      </c>
      <c r="G55" s="84" t="s">
        <v>64</v>
      </c>
      <c r="H55" s="84"/>
      <c r="I55" s="52"/>
      <c r="J55" s="40"/>
    </row>
    <row r="56" spans="1:10" ht="15.75" x14ac:dyDescent="0.25">
      <c r="F56" s="83">
        <v>0.5</v>
      </c>
      <c r="G56" s="84" t="s">
        <v>65</v>
      </c>
      <c r="H56" s="84"/>
      <c r="I56" s="52"/>
      <c r="J56" s="40"/>
    </row>
    <row r="57" spans="1:10" ht="16.5" thickBot="1" x14ac:dyDescent="0.3">
      <c r="A57" t="s">
        <v>50</v>
      </c>
      <c r="C57" s="85">
        <f>+C38+C48+C54</f>
        <v>26244.9</v>
      </c>
      <c r="F57" s="86">
        <v>0.25</v>
      </c>
      <c r="G57" s="87" t="s">
        <v>66</v>
      </c>
      <c r="H57" s="87"/>
      <c r="I57" s="88"/>
      <c r="J57" s="40"/>
    </row>
  </sheetData>
  <mergeCells count="4">
    <mergeCell ref="A2:G2"/>
    <mergeCell ref="I5:K5"/>
    <mergeCell ref="I6:K6"/>
    <mergeCell ref="A31:G31"/>
  </mergeCells>
  <phoneticPr fontId="0" type="noConversion"/>
  <pageMargins left="0.25" right="0.25" top="0.25" bottom="0.25" header="0.5" footer="0.5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topLeftCell="A4" workbookViewId="0">
      <selection activeCell="A13" sqref="A13:IV13"/>
    </sheetView>
  </sheetViews>
  <sheetFormatPr defaultRowHeight="12.75" x14ac:dyDescent="0.2"/>
  <cols>
    <col min="1" max="1" width="23" bestFit="1" customWidth="1"/>
    <col min="4" max="4" width="11.140625" customWidth="1"/>
  </cols>
  <sheetData>
    <row r="1" spans="1:6" ht="51.75" thickBot="1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x14ac:dyDescent="0.2">
      <c r="A2" s="4" t="s">
        <v>7</v>
      </c>
      <c r="B2" s="5"/>
      <c r="C2" s="5"/>
      <c r="D2" s="5"/>
      <c r="E2" s="5"/>
      <c r="F2" s="5"/>
    </row>
    <row r="3" spans="1:6" x14ac:dyDescent="0.2">
      <c r="A3" s="7"/>
      <c r="B3" s="8"/>
      <c r="C3" s="9"/>
      <c r="D3" s="10"/>
      <c r="E3" s="11"/>
      <c r="F3" s="12">
        <v>0</v>
      </c>
    </row>
    <row r="4" spans="1:6" x14ac:dyDescent="0.2">
      <c r="A4" s="4" t="s">
        <v>11</v>
      </c>
      <c r="B4" s="8"/>
      <c r="C4" s="16"/>
      <c r="D4" s="10"/>
      <c r="E4" s="11"/>
    </row>
    <row r="5" spans="1:6" x14ac:dyDescent="0.2">
      <c r="A5" s="22" t="s">
        <v>74</v>
      </c>
      <c r="B5" s="8">
        <v>30</v>
      </c>
      <c r="C5" s="16">
        <v>57.3</v>
      </c>
      <c r="D5" s="10">
        <f>+B5*C5</f>
        <v>1719</v>
      </c>
      <c r="E5" s="11">
        <f>+D5/D28</f>
        <v>4.6296233953534091E-2</v>
      </c>
    </row>
    <row r="6" spans="1:6" x14ac:dyDescent="0.2">
      <c r="A6" s="7" t="s">
        <v>12</v>
      </c>
      <c r="B6" s="8">
        <v>100</v>
      </c>
      <c r="C6" s="16">
        <v>39.479999999999997</v>
      </c>
      <c r="D6" s="10">
        <f>+B6*C6</f>
        <v>3947.9999999999995</v>
      </c>
      <c r="E6" s="11">
        <f>+D6/D28</f>
        <v>0.10632782527548142</v>
      </c>
      <c r="F6" s="12">
        <f>SUM(E5:E6)</f>
        <v>0.15262405922901551</v>
      </c>
    </row>
    <row r="7" spans="1:6" x14ac:dyDescent="0.2">
      <c r="A7" s="17" t="s">
        <v>13</v>
      </c>
      <c r="B7" s="5"/>
      <c r="C7" s="5"/>
      <c r="D7" s="5"/>
      <c r="E7" s="5"/>
      <c r="F7" s="5"/>
    </row>
    <row r="8" spans="1:6" x14ac:dyDescent="0.2">
      <c r="A8" s="7" t="s">
        <v>14</v>
      </c>
      <c r="B8" s="8">
        <v>140</v>
      </c>
      <c r="C8" s="16">
        <v>22.54</v>
      </c>
      <c r="D8" s="10">
        <f>+B8*C8</f>
        <v>3155.6</v>
      </c>
      <c r="E8" s="11">
        <f>+D8/D28</f>
        <v>8.4986850415225232E-2</v>
      </c>
      <c r="F8" s="12">
        <f>SUM(E7:E8)</f>
        <v>8.4986850415225232E-2</v>
      </c>
    </row>
    <row r="9" spans="1:6" x14ac:dyDescent="0.2">
      <c r="A9" s="17" t="s">
        <v>16</v>
      </c>
      <c r="B9" s="8"/>
      <c r="C9" s="16"/>
      <c r="D9" s="10"/>
      <c r="E9" s="11"/>
      <c r="F9" s="12"/>
    </row>
    <row r="10" spans="1:6" x14ac:dyDescent="0.2">
      <c r="A10" s="7"/>
      <c r="B10" s="8"/>
      <c r="C10" s="16"/>
      <c r="D10" s="10"/>
      <c r="E10" s="11"/>
      <c r="F10" s="12">
        <v>0</v>
      </c>
    </row>
    <row r="11" spans="1:6" x14ac:dyDescent="0.2">
      <c r="A11" s="17" t="s">
        <v>17</v>
      </c>
      <c r="B11" s="7"/>
      <c r="C11" s="10"/>
      <c r="D11" s="10"/>
      <c r="E11" s="11"/>
      <c r="F11" s="20"/>
    </row>
    <row r="12" spans="1:6" x14ac:dyDescent="0.2">
      <c r="A12" s="22" t="s">
        <v>75</v>
      </c>
      <c r="B12" s="7">
        <v>50</v>
      </c>
      <c r="C12" s="10">
        <v>68.510000000000005</v>
      </c>
      <c r="D12" s="23">
        <f>+B12*C12</f>
        <v>3425.5000000000005</v>
      </c>
      <c r="E12" s="24">
        <f>+D12/D28</f>
        <v>9.2255816991175701E-2</v>
      </c>
      <c r="F12" s="20"/>
    </row>
    <row r="13" spans="1:6" x14ac:dyDescent="0.2">
      <c r="A13" s="7" t="s">
        <v>68</v>
      </c>
      <c r="B13" s="14">
        <v>75</v>
      </c>
      <c r="C13" s="10">
        <v>50.46</v>
      </c>
      <c r="D13" s="23">
        <f>+B13*C13</f>
        <v>3784.5</v>
      </c>
      <c r="E13" s="24">
        <f>+D13/D28</f>
        <v>0.10192443129560777</v>
      </c>
      <c r="F13" s="25">
        <f>+SUM(E12:E13)</f>
        <v>0.19418024828678349</v>
      </c>
    </row>
    <row r="14" spans="1:6" x14ac:dyDescent="0.2">
      <c r="A14" s="17" t="s">
        <v>21</v>
      </c>
      <c r="B14" s="7"/>
      <c r="C14" s="2"/>
      <c r="D14" s="2"/>
      <c r="E14" s="2"/>
      <c r="F14" s="2"/>
    </row>
    <row r="15" spans="1:6" x14ac:dyDescent="0.2">
      <c r="A15" s="22" t="s">
        <v>71</v>
      </c>
      <c r="B15" s="7">
        <v>60</v>
      </c>
      <c r="C15" s="10">
        <v>39.729999999999997</v>
      </c>
      <c r="D15" s="10">
        <f>+B15*C15</f>
        <v>2383.7999999999997</v>
      </c>
      <c r="E15" s="11">
        <f>+D15/D28</f>
        <v>6.4200676264359824E-2</v>
      </c>
      <c r="F15" s="2"/>
    </row>
    <row r="16" spans="1:6" x14ac:dyDescent="0.2">
      <c r="A16" s="14" t="s">
        <v>22</v>
      </c>
      <c r="B16" s="14">
        <v>100</v>
      </c>
      <c r="C16" s="28">
        <v>35.6</v>
      </c>
      <c r="D16" s="10">
        <f>+B16*C16</f>
        <v>3560</v>
      </c>
      <c r="E16" s="11">
        <f>+D16/D28</f>
        <v>9.5878180846178801E-2</v>
      </c>
      <c r="F16" s="12">
        <f>SUM(E15:E16)</f>
        <v>0.16007885711053862</v>
      </c>
    </row>
    <row r="17" spans="1:6" x14ac:dyDescent="0.2">
      <c r="A17" s="17" t="s">
        <v>67</v>
      </c>
      <c r="B17" s="7"/>
      <c r="C17" s="10"/>
      <c r="D17" s="10"/>
      <c r="E17" s="11"/>
      <c r="F17" s="20"/>
    </row>
    <row r="18" spans="1:6" x14ac:dyDescent="0.2">
      <c r="A18" s="22" t="s">
        <v>24</v>
      </c>
      <c r="B18" s="14">
        <v>75</v>
      </c>
      <c r="C18">
        <v>66.430000000000007</v>
      </c>
      <c r="D18" s="10">
        <f>+B18*C18</f>
        <v>4982.2500000000009</v>
      </c>
      <c r="E18" s="11">
        <f>+D18/D28</f>
        <v>0.13418232205642538</v>
      </c>
    </row>
    <row r="19" spans="1:6" x14ac:dyDescent="0.2">
      <c r="A19" s="22" t="s">
        <v>25</v>
      </c>
      <c r="B19" s="7">
        <v>100</v>
      </c>
      <c r="C19" s="10">
        <v>20.9</v>
      </c>
      <c r="D19" s="23">
        <f>+B19*C19</f>
        <v>2090</v>
      </c>
      <c r="E19" s="24">
        <f>+D19/D28</f>
        <v>5.6288033137222949E-2</v>
      </c>
      <c r="F19" s="31" t="s">
        <v>26</v>
      </c>
    </row>
    <row r="20" spans="1:6" x14ac:dyDescent="0.2">
      <c r="A20" s="22" t="s">
        <v>27</v>
      </c>
      <c r="B20" s="7">
        <v>100</v>
      </c>
      <c r="C20" s="10">
        <v>29.14</v>
      </c>
      <c r="D20" s="23">
        <f>+B20*C20</f>
        <v>2914</v>
      </c>
      <c r="E20" s="24">
        <f>D20/D28</f>
        <v>7.8480061512855345E-2</v>
      </c>
      <c r="F20" s="31"/>
    </row>
    <row r="21" spans="1:6" x14ac:dyDescent="0.2">
      <c r="A21" s="22" t="s">
        <v>72</v>
      </c>
      <c r="B21" s="7">
        <v>30</v>
      </c>
      <c r="C21" s="10">
        <v>57.61</v>
      </c>
      <c r="D21" s="92">
        <f>+B21*C21</f>
        <v>1728.3</v>
      </c>
      <c r="E21" s="24">
        <f>D21/D28</f>
        <v>4.6546702234958097E-2</v>
      </c>
      <c r="F21" s="31">
        <f>SUM(E18:E21)</f>
        <v>0.31549711894146176</v>
      </c>
    </row>
    <row r="22" spans="1:6" x14ac:dyDescent="0.2">
      <c r="A22" s="17" t="s">
        <v>28</v>
      </c>
      <c r="B22" s="7"/>
      <c r="C22" s="10"/>
      <c r="D22" s="23"/>
      <c r="E22" s="24"/>
      <c r="F22" s="31"/>
    </row>
    <row r="23" spans="1:6" x14ac:dyDescent="0.2">
      <c r="A23" s="7" t="s">
        <v>73</v>
      </c>
      <c r="B23" s="7">
        <v>50</v>
      </c>
      <c r="C23" s="10">
        <v>68.790000000000006</v>
      </c>
      <c r="D23" s="92">
        <f>+B23*C23</f>
        <v>3439.5000000000005</v>
      </c>
      <c r="E23" s="24">
        <f>D23/D28</f>
        <v>9.263286601697529E-2</v>
      </c>
      <c r="F23" s="31">
        <f>SUM(E23:E23)</f>
        <v>9.263286601697529E-2</v>
      </c>
    </row>
    <row r="24" spans="1:6" x14ac:dyDescent="0.2">
      <c r="A24" s="17" t="s">
        <v>29</v>
      </c>
      <c r="B24" s="7"/>
      <c r="C24" s="10"/>
      <c r="D24" s="23"/>
      <c r="E24" s="24"/>
      <c r="F24" s="31"/>
    </row>
    <row r="25" spans="1:6" x14ac:dyDescent="0.2">
      <c r="A25" s="7"/>
      <c r="B25" s="7"/>
      <c r="C25" s="10"/>
      <c r="D25" s="23"/>
      <c r="E25" s="24"/>
      <c r="F25" s="31">
        <v>0</v>
      </c>
    </row>
    <row r="26" spans="1:6" x14ac:dyDescent="0.2">
      <c r="A26" s="17" t="s">
        <v>30</v>
      </c>
      <c r="B26" s="7"/>
      <c r="C26" s="10"/>
      <c r="D26" s="23"/>
      <c r="E26" s="24"/>
      <c r="F26" s="31"/>
    </row>
    <row r="27" spans="1:6" ht="13.5" thickBot="1" x14ac:dyDescent="0.25">
      <c r="A27" s="22"/>
      <c r="B27" s="7"/>
      <c r="C27" s="10"/>
      <c r="D27" s="34"/>
      <c r="E27" s="35"/>
      <c r="F27" s="36">
        <v>0</v>
      </c>
    </row>
    <row r="28" spans="1:6" x14ac:dyDescent="0.2">
      <c r="A28" s="37" t="s">
        <v>31</v>
      </c>
      <c r="B28" s="2"/>
      <c r="C28" s="10"/>
      <c r="D28" s="38">
        <f>SUM(D3:D27)</f>
        <v>37130.450000000004</v>
      </c>
      <c r="E28" s="27">
        <f>SUM(E3:E27)</f>
        <v>0.99999999999999978</v>
      </c>
      <c r="F28" s="39">
        <f>SUM(F3:F27)</f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topLeftCell="A13" workbookViewId="0">
      <selection activeCell="A22" sqref="A22:E22"/>
    </sheetView>
  </sheetViews>
  <sheetFormatPr defaultRowHeight="12.75" x14ac:dyDescent="0.2"/>
  <cols>
    <col min="1" max="1" width="23" bestFit="1" customWidth="1"/>
    <col min="4" max="4" width="11.5703125" customWidth="1"/>
  </cols>
  <sheetData>
    <row r="1" spans="1:6" ht="51.75" thickBot="1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x14ac:dyDescent="0.2">
      <c r="A2" s="4" t="s">
        <v>7</v>
      </c>
      <c r="B2" s="5"/>
      <c r="C2" s="5"/>
      <c r="D2" s="5"/>
      <c r="E2" s="5"/>
      <c r="F2" s="5"/>
    </row>
    <row r="3" spans="1:6" x14ac:dyDescent="0.2">
      <c r="A3" s="7"/>
      <c r="B3" s="8"/>
      <c r="C3" s="9"/>
      <c r="D3" s="10"/>
      <c r="E3" s="11"/>
      <c r="F3" s="12">
        <v>0</v>
      </c>
    </row>
    <row r="4" spans="1:6" x14ac:dyDescent="0.2">
      <c r="A4" s="4" t="s">
        <v>11</v>
      </c>
      <c r="B4" s="8"/>
      <c r="C4" s="16"/>
      <c r="D4" s="10"/>
      <c r="E4" s="11"/>
    </row>
    <row r="5" spans="1:6" x14ac:dyDescent="0.2">
      <c r="A5" s="22" t="s">
        <v>74</v>
      </c>
      <c r="B5" s="8">
        <v>30</v>
      </c>
      <c r="C5" s="16">
        <v>57.3</v>
      </c>
      <c r="D5" s="10">
        <f>+B5*C5</f>
        <v>1719</v>
      </c>
      <c r="E5" s="11">
        <f>+D5/D29</f>
        <v>4.5458331845822465E-2</v>
      </c>
    </row>
    <row r="6" spans="1:6" x14ac:dyDescent="0.2">
      <c r="A6" s="7" t="s">
        <v>12</v>
      </c>
      <c r="B6" s="8">
        <v>100</v>
      </c>
      <c r="C6" s="16">
        <v>39.479999999999997</v>
      </c>
      <c r="D6" s="10">
        <f>+B6*C6</f>
        <v>3947.9999999999995</v>
      </c>
      <c r="E6" s="11">
        <f>+D6/D29</f>
        <v>0.10440342881169697</v>
      </c>
      <c r="F6" s="12">
        <f>SUM(E5:E6)</f>
        <v>0.14986176065751944</v>
      </c>
    </row>
    <row r="7" spans="1:6" x14ac:dyDescent="0.2">
      <c r="A7" s="17" t="s">
        <v>13</v>
      </c>
      <c r="B7" s="5"/>
      <c r="C7" s="5"/>
      <c r="D7" s="5"/>
      <c r="E7" s="5"/>
      <c r="F7" s="5"/>
    </row>
    <row r="8" spans="1:6" x14ac:dyDescent="0.2">
      <c r="A8" s="7" t="s">
        <v>14</v>
      </c>
      <c r="B8" s="8">
        <v>140</v>
      </c>
      <c r="C8" s="16">
        <v>22.54</v>
      </c>
      <c r="D8" s="10">
        <f>+B8*C8</f>
        <v>3155.6</v>
      </c>
      <c r="E8" s="11">
        <f>+D8/D29</f>
        <v>8.3448698064384749E-2</v>
      </c>
      <c r="F8" s="12">
        <f>SUM(E7:E8)</f>
        <v>8.3448698064384749E-2</v>
      </c>
    </row>
    <row r="9" spans="1:6" x14ac:dyDescent="0.2">
      <c r="A9" s="17" t="s">
        <v>16</v>
      </c>
      <c r="B9" s="8"/>
      <c r="C9" s="16"/>
      <c r="D9" s="10"/>
      <c r="E9" s="11"/>
      <c r="F9" s="12"/>
    </row>
    <row r="10" spans="1:6" x14ac:dyDescent="0.2">
      <c r="A10" s="7"/>
      <c r="B10" s="8"/>
      <c r="C10" s="16"/>
      <c r="D10" s="10"/>
      <c r="E10" s="11"/>
      <c r="F10" s="12">
        <v>0</v>
      </c>
    </row>
    <row r="11" spans="1:6" x14ac:dyDescent="0.2">
      <c r="A11" s="17" t="s">
        <v>17</v>
      </c>
      <c r="B11" s="7"/>
      <c r="C11" s="10"/>
      <c r="D11" s="10"/>
      <c r="E11" s="11"/>
      <c r="F11" s="20"/>
    </row>
    <row r="12" spans="1:6" x14ac:dyDescent="0.2">
      <c r="A12" s="22" t="s">
        <v>75</v>
      </c>
      <c r="B12" s="7">
        <v>50</v>
      </c>
      <c r="C12" s="10">
        <v>68.510000000000005</v>
      </c>
      <c r="D12" s="23">
        <f>+B12*C12</f>
        <v>3425.5000000000005</v>
      </c>
      <c r="E12" s="24">
        <f>+D12/D29</f>
        <v>9.0586105723016216E-2</v>
      </c>
      <c r="F12" s="20"/>
    </row>
    <row r="13" spans="1:6" x14ac:dyDescent="0.2">
      <c r="A13" s="22" t="s">
        <v>18</v>
      </c>
      <c r="B13" s="7">
        <v>115</v>
      </c>
      <c r="C13" s="10">
        <v>20.98</v>
      </c>
      <c r="D13" s="23">
        <f>+B13*C13</f>
        <v>2412.7000000000003</v>
      </c>
      <c r="E13" s="24">
        <f>+D13/D29</f>
        <v>6.3802976872842282E-2</v>
      </c>
      <c r="F13" s="20"/>
    </row>
    <row r="14" spans="1:6" x14ac:dyDescent="0.2">
      <c r="A14" s="7" t="s">
        <v>68</v>
      </c>
      <c r="B14" s="14">
        <v>75</v>
      </c>
      <c r="C14" s="10">
        <v>50.46</v>
      </c>
      <c r="D14" s="23">
        <f>+B14*C14</f>
        <v>3784.5</v>
      </c>
      <c r="E14" s="24">
        <f>+D14/D29</f>
        <v>0.10007973058203323</v>
      </c>
      <c r="F14" s="25">
        <f>+SUM(E12:E14)</f>
        <v>0.25446881317789172</v>
      </c>
    </row>
    <row r="15" spans="1:6" x14ac:dyDescent="0.2">
      <c r="A15" s="17" t="s">
        <v>21</v>
      </c>
      <c r="B15" s="7"/>
      <c r="C15" s="2"/>
      <c r="D15" s="2"/>
      <c r="E15" s="2"/>
      <c r="F15" s="2"/>
    </row>
    <row r="16" spans="1:6" x14ac:dyDescent="0.2">
      <c r="A16" s="22" t="s">
        <v>71</v>
      </c>
      <c r="B16" s="7">
        <v>60</v>
      </c>
      <c r="C16" s="10">
        <v>39.729999999999997</v>
      </c>
      <c r="D16" s="10">
        <f>+B16*C16</f>
        <v>2383.7999999999997</v>
      </c>
      <c r="E16" s="11">
        <f>+D16/D29</f>
        <v>6.3038726849372645E-2</v>
      </c>
      <c r="F16" s="2"/>
    </row>
    <row r="17" spans="1:6" x14ac:dyDescent="0.2">
      <c r="A17" s="14" t="s">
        <v>22</v>
      </c>
      <c r="B17" s="14">
        <v>100</v>
      </c>
      <c r="C17" s="28">
        <v>35.6</v>
      </c>
      <c r="D17" s="10">
        <f>+B17*C17</f>
        <v>3560</v>
      </c>
      <c r="E17" s="11">
        <f>+D17/D29</f>
        <v>9.4142909465461305E-2</v>
      </c>
      <c r="F17" s="12">
        <f>SUM(E16:E17)</f>
        <v>0.15718163631483395</v>
      </c>
    </row>
    <row r="18" spans="1:6" x14ac:dyDescent="0.2">
      <c r="A18" s="17" t="s">
        <v>67</v>
      </c>
      <c r="B18" s="7"/>
      <c r="C18" s="10"/>
      <c r="D18" s="10"/>
      <c r="E18" s="11"/>
      <c r="F18" s="20"/>
    </row>
    <row r="19" spans="1:6" x14ac:dyDescent="0.2">
      <c r="A19" s="22" t="s">
        <v>24</v>
      </c>
      <c r="B19" s="14">
        <v>75</v>
      </c>
      <c r="C19">
        <v>66.430000000000007</v>
      </c>
      <c r="D19" s="10">
        <f>+B19*C19</f>
        <v>4982.2500000000009</v>
      </c>
      <c r="E19" s="11">
        <f>+D19/D29</f>
        <v>0.13175379513603783</v>
      </c>
    </row>
    <row r="20" spans="1:6" x14ac:dyDescent="0.2">
      <c r="A20" s="22" t="s">
        <v>25</v>
      </c>
      <c r="B20" s="7">
        <v>100</v>
      </c>
      <c r="C20" s="10">
        <v>20.9</v>
      </c>
      <c r="D20" s="23">
        <f>+B20*C20</f>
        <v>2090</v>
      </c>
      <c r="E20" s="24">
        <f>+D20/D29</f>
        <v>5.5269292354723068E-2</v>
      </c>
      <c r="F20" s="31" t="s">
        <v>26</v>
      </c>
    </row>
    <row r="21" spans="1:6" x14ac:dyDescent="0.2">
      <c r="A21" s="22" t="s">
        <v>27</v>
      </c>
      <c r="B21" s="7">
        <v>100</v>
      </c>
      <c r="C21" s="10">
        <v>29.14</v>
      </c>
      <c r="D21" s="23">
        <f>+B21*C21</f>
        <v>2914</v>
      </c>
      <c r="E21" s="24">
        <f>D21/D29</f>
        <v>7.7059673646728721E-2</v>
      </c>
      <c r="F21" s="31"/>
    </row>
    <row r="22" spans="1:6" x14ac:dyDescent="0.2">
      <c r="A22" s="22"/>
      <c r="B22" s="7"/>
      <c r="C22" s="10"/>
      <c r="D22" s="92"/>
      <c r="E22" s="24"/>
      <c r="F22" s="31">
        <f>SUM(E19:E22)</f>
        <v>0.26408276113748963</v>
      </c>
    </row>
    <row r="23" spans="1:6" x14ac:dyDescent="0.2">
      <c r="A23" s="17" t="s">
        <v>28</v>
      </c>
      <c r="B23" s="7"/>
      <c r="C23" s="10"/>
      <c r="D23" s="23"/>
      <c r="E23" s="24"/>
      <c r="F23" s="31"/>
    </row>
    <row r="24" spans="1:6" x14ac:dyDescent="0.2">
      <c r="A24" s="7" t="s">
        <v>73</v>
      </c>
      <c r="B24" s="7">
        <v>50</v>
      </c>
      <c r="C24" s="10">
        <v>68.790000000000006</v>
      </c>
      <c r="D24" s="92">
        <f>+B24*C24</f>
        <v>3439.5000000000005</v>
      </c>
      <c r="E24" s="24">
        <f>D24/D29</f>
        <v>9.095633064788039E-2</v>
      </c>
      <c r="F24" s="31">
        <f>SUM(E24:E24)</f>
        <v>9.095633064788039E-2</v>
      </c>
    </row>
    <row r="25" spans="1:6" x14ac:dyDescent="0.2">
      <c r="A25" s="17" t="s">
        <v>29</v>
      </c>
      <c r="B25" s="7"/>
      <c r="C25" s="10"/>
      <c r="D25" s="23"/>
      <c r="E25" s="24"/>
      <c r="F25" s="31"/>
    </row>
    <row r="26" spans="1:6" x14ac:dyDescent="0.2">
      <c r="A26" s="7"/>
      <c r="B26" s="7"/>
      <c r="C26" s="10"/>
      <c r="D26" s="23"/>
      <c r="E26" s="24"/>
      <c r="F26" s="31">
        <v>0</v>
      </c>
    </row>
    <row r="27" spans="1:6" x14ac:dyDescent="0.2">
      <c r="A27" s="17" t="s">
        <v>30</v>
      </c>
      <c r="B27" s="7"/>
      <c r="C27" s="10"/>
      <c r="D27" s="23"/>
      <c r="E27" s="24"/>
      <c r="F27" s="31"/>
    </row>
    <row r="28" spans="1:6" ht="13.5" thickBot="1" x14ac:dyDescent="0.25">
      <c r="A28" s="22"/>
      <c r="B28" s="7"/>
      <c r="C28" s="10"/>
      <c r="D28" s="34"/>
      <c r="E28" s="35"/>
      <c r="F28" s="36">
        <v>0</v>
      </c>
    </row>
    <row r="29" spans="1:6" x14ac:dyDescent="0.2">
      <c r="A29" s="37" t="s">
        <v>31</v>
      </c>
      <c r="B29" s="2"/>
      <c r="C29" s="10"/>
      <c r="D29" s="38">
        <f>SUM(D3:D28)</f>
        <v>37814.850000000006</v>
      </c>
      <c r="E29" s="27">
        <f>SUM(E3:E28)</f>
        <v>1</v>
      </c>
      <c r="F29" s="39">
        <f>SUM(F3:F28)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TEVA Option</vt:lpstr>
      <vt:lpstr>PPDI sale</vt:lpstr>
      <vt:lpstr>RIMM sale</vt:lpstr>
      <vt:lpstr>Sheet1!Print_Area</vt:lpstr>
      <vt:lpstr>'TEVA Option'!Print_Area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canda</cp:lastModifiedBy>
  <cp:lastPrinted>2018-10-11T12:14:45Z</cp:lastPrinted>
  <dcterms:created xsi:type="dcterms:W3CDTF">2008-08-07T21:07:33Z</dcterms:created>
  <dcterms:modified xsi:type="dcterms:W3CDTF">2018-11-08T17:04:59Z</dcterms:modified>
</cp:coreProperties>
</file>