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87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<sst xmlns="http://schemas.openxmlformats.org/spreadsheetml/2006/main" count="35" uniqueCount="25">
  <si>
    <t>Long Bonds</t>
  </si>
  <si>
    <t>Russell 2000 Value</t>
  </si>
  <si>
    <t>Russell 2000 Growth</t>
  </si>
  <si>
    <t>S&amp;P 500 Growth</t>
  </si>
  <si>
    <t>S&amp;P 500 Index</t>
  </si>
  <si>
    <t>S&amp;P/Barra 500 Value</t>
  </si>
  <si>
    <t>Russell 2000 Blend</t>
  </si>
  <si>
    <t>MSCI/EAFE</t>
  </si>
  <si>
    <t>Total</t>
  </si>
  <si>
    <t>Type</t>
  </si>
  <si>
    <t>1-Yr</t>
  </si>
  <si>
    <t>Annualized</t>
  </si>
  <si>
    <t>3-Yr</t>
  </si>
  <si>
    <t>5-Yr</t>
  </si>
  <si>
    <t>Lg-Cap Value (IVE)</t>
  </si>
  <si>
    <t>Mid-Cap Value (IJJ)</t>
  </si>
  <si>
    <t>Small Cap Value (IJS)</t>
  </si>
  <si>
    <t>Lg-Cap Growth (IVW)</t>
  </si>
  <si>
    <t>Mid-Cap Growth (IJK)</t>
  </si>
  <si>
    <t>Small Cap Growth (IJT)</t>
  </si>
  <si>
    <t>MSCI Japan (EWJ)</t>
  </si>
  <si>
    <t>MSCI Europe (EZU)</t>
  </si>
  <si>
    <t>REITs (ICF)</t>
  </si>
  <si>
    <t>NA</t>
  </si>
  <si>
    <t>Since Inception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</si>
</sst>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color indexed="13"/>
      <name val="Arial"/>
      <family val="2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4" borderId="0" xfId="0" applyFill="1" applyAlignment="1">
      <alignment/>
    </xf>
    <xf numFmtId="44" fontId="3" fillId="3" borderId="1" xfId="17" applyFont="1" applyFill="1" applyBorder="1" applyAlignment="1">
      <alignment/>
    </xf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2"/>
  <sheetViews>
    <sheetView tabSelected="1" workbookViewId="0" topLeftCell="A1">
      <pane xSplit="1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V2" sqref="V2"/>
    </sheetView>
  </sheetViews>
  <sheetFormatPr defaultColWidth="9.140625" defaultRowHeight="12.75"/>
  <cols>
    <col min="1" max="1" width="21.7109375" style="0" customWidth="1"/>
    <col min="2" max="2" width="6.28125" style="0" customWidth="1"/>
    <col min="3" max="5" width="5.8515625" style="0" customWidth="1"/>
    <col min="6" max="6" width="9.28125" style="0" customWidth="1"/>
    <col min="7" max="22" width="5.8515625" style="0" customWidth="1"/>
    <col min="23" max="23" width="14.57421875" style="0" customWidth="1"/>
  </cols>
  <sheetData>
    <row r="1" spans="1:23" ht="16.5" thickBot="1">
      <c r="A1" s="12" t="s">
        <v>9</v>
      </c>
      <c r="B1" s="13">
        <v>1982</v>
      </c>
      <c r="C1" s="3">
        <f>B1+1</f>
        <v>1983</v>
      </c>
      <c r="D1" s="3">
        <f aca="true" t="shared" si="0" ref="D1:U1">C1+1</f>
        <v>1984</v>
      </c>
      <c r="E1" s="3">
        <f t="shared" si="0"/>
        <v>1985</v>
      </c>
      <c r="F1" s="3">
        <f t="shared" si="0"/>
        <v>1986</v>
      </c>
      <c r="G1" s="3">
        <f t="shared" si="0"/>
        <v>1987</v>
      </c>
      <c r="H1" s="3">
        <f t="shared" si="0"/>
        <v>1988</v>
      </c>
      <c r="I1" s="3">
        <f t="shared" si="0"/>
        <v>1989</v>
      </c>
      <c r="J1" s="3">
        <f t="shared" si="0"/>
        <v>1990</v>
      </c>
      <c r="K1" s="3">
        <f t="shared" si="0"/>
        <v>1991</v>
      </c>
      <c r="L1" s="3">
        <f t="shared" si="0"/>
        <v>1992</v>
      </c>
      <c r="M1" s="3">
        <f t="shared" si="0"/>
        <v>1993</v>
      </c>
      <c r="N1" s="3">
        <f t="shared" si="0"/>
        <v>1994</v>
      </c>
      <c r="O1" s="3">
        <f t="shared" si="0"/>
        <v>1995</v>
      </c>
      <c r="P1" s="3">
        <f>O1+1</f>
        <v>1996</v>
      </c>
      <c r="Q1" s="3">
        <f t="shared" si="0"/>
        <v>1997</v>
      </c>
      <c r="R1" s="3">
        <f t="shared" si="0"/>
        <v>1998</v>
      </c>
      <c r="S1" s="3">
        <f t="shared" si="0"/>
        <v>1999</v>
      </c>
      <c r="T1" s="3">
        <f t="shared" si="0"/>
        <v>2000</v>
      </c>
      <c r="U1" s="3">
        <f t="shared" si="0"/>
        <v>2001</v>
      </c>
      <c r="V1" s="3">
        <v>2002</v>
      </c>
      <c r="W1" s="4" t="s">
        <v>8</v>
      </c>
    </row>
    <row r="2" spans="1:23" ht="15.75">
      <c r="A2" s="11" t="s">
        <v>0</v>
      </c>
      <c r="B2" s="2">
        <v>8</v>
      </c>
      <c r="C2" s="2">
        <v>1</v>
      </c>
      <c r="D2" s="2">
        <v>8</v>
      </c>
      <c r="E2" s="2">
        <v>1</v>
      </c>
      <c r="F2" s="2">
        <v>5</v>
      </c>
      <c r="G2" s="2">
        <v>4</v>
      </c>
      <c r="H2" s="2">
        <v>1</v>
      </c>
      <c r="I2" s="2">
        <v>3</v>
      </c>
      <c r="J2" s="2">
        <v>8</v>
      </c>
      <c r="K2" s="2">
        <v>2</v>
      </c>
      <c r="L2" s="2">
        <v>3</v>
      </c>
      <c r="M2" s="2">
        <v>2</v>
      </c>
      <c r="N2" s="2">
        <v>1</v>
      </c>
      <c r="O2" s="2">
        <v>2</v>
      </c>
      <c r="P2" s="2">
        <v>1</v>
      </c>
      <c r="Q2" s="2">
        <v>2</v>
      </c>
      <c r="R2" s="2">
        <v>4</v>
      </c>
      <c r="S2" s="2">
        <v>2</v>
      </c>
      <c r="T2" s="2">
        <v>7</v>
      </c>
      <c r="U2" s="2">
        <v>7</v>
      </c>
      <c r="V2" s="2">
        <v>8</v>
      </c>
      <c r="W2" s="5">
        <f aca="true" t="shared" si="1" ref="W2:W9">SUM(B2:V2)</f>
        <v>80</v>
      </c>
    </row>
    <row r="3" spans="1:23" ht="15.75">
      <c r="A3" s="1" t="s">
        <v>1</v>
      </c>
      <c r="B3" s="2">
        <v>7</v>
      </c>
      <c r="C3" s="2">
        <v>8</v>
      </c>
      <c r="D3" s="2">
        <v>3</v>
      </c>
      <c r="E3" s="2">
        <v>4</v>
      </c>
      <c r="F3" s="2">
        <v>3</v>
      </c>
      <c r="G3" s="2">
        <v>3</v>
      </c>
      <c r="H3" s="2">
        <v>8</v>
      </c>
      <c r="I3" s="2">
        <v>2</v>
      </c>
      <c r="J3" s="2">
        <v>2</v>
      </c>
      <c r="K3" s="2">
        <v>6</v>
      </c>
      <c r="L3" s="2">
        <v>8</v>
      </c>
      <c r="M3" s="2">
        <v>7</v>
      </c>
      <c r="N3" s="2">
        <v>4</v>
      </c>
      <c r="O3" s="2">
        <v>3</v>
      </c>
      <c r="P3" s="2">
        <v>5</v>
      </c>
      <c r="Q3" s="2">
        <v>6</v>
      </c>
      <c r="R3" s="2">
        <v>1</v>
      </c>
      <c r="S3" s="2">
        <v>1</v>
      </c>
      <c r="T3" s="2">
        <v>8</v>
      </c>
      <c r="U3" s="2">
        <v>8</v>
      </c>
      <c r="V3" s="2">
        <v>7</v>
      </c>
      <c r="W3" s="5">
        <f t="shared" si="1"/>
        <v>104</v>
      </c>
    </row>
    <row r="4" spans="1:23" ht="15.75">
      <c r="A4" s="1" t="s">
        <v>6</v>
      </c>
      <c r="B4" s="2">
        <v>6</v>
      </c>
      <c r="C4" s="2">
        <v>7</v>
      </c>
      <c r="D4" s="2">
        <v>2</v>
      </c>
      <c r="E4" s="2">
        <v>5</v>
      </c>
      <c r="F4" s="2">
        <v>2</v>
      </c>
      <c r="G4" s="2">
        <v>2</v>
      </c>
      <c r="H4" s="2">
        <v>6</v>
      </c>
      <c r="I4" s="2">
        <v>4</v>
      </c>
      <c r="J4" s="2">
        <v>3</v>
      </c>
      <c r="K4" s="2">
        <v>7</v>
      </c>
      <c r="L4" s="2">
        <v>7</v>
      </c>
      <c r="M4" s="2">
        <v>6</v>
      </c>
      <c r="N4" s="2">
        <v>3</v>
      </c>
      <c r="O4" s="2">
        <v>4</v>
      </c>
      <c r="P4" s="2">
        <v>4</v>
      </c>
      <c r="Q4" s="2">
        <v>4</v>
      </c>
      <c r="R4" s="2">
        <v>2</v>
      </c>
      <c r="S4" s="2">
        <v>5</v>
      </c>
      <c r="T4" s="2">
        <v>5</v>
      </c>
      <c r="U4" s="2">
        <v>6</v>
      </c>
      <c r="V4" s="2">
        <v>5</v>
      </c>
      <c r="W4" s="5">
        <f t="shared" si="1"/>
        <v>95</v>
      </c>
    </row>
    <row r="5" spans="1:23" ht="15.75">
      <c r="A5" s="1" t="s">
        <v>3</v>
      </c>
      <c r="B5" s="2">
        <v>5</v>
      </c>
      <c r="C5" s="2">
        <v>2</v>
      </c>
      <c r="D5" s="2">
        <v>4</v>
      </c>
      <c r="E5" s="2">
        <v>7</v>
      </c>
      <c r="F5" s="2">
        <v>4</v>
      </c>
      <c r="G5" s="2">
        <v>7</v>
      </c>
      <c r="H5" s="2">
        <v>4</v>
      </c>
      <c r="I5" s="2">
        <v>8</v>
      </c>
      <c r="J5" s="2">
        <v>7</v>
      </c>
      <c r="K5" s="2">
        <v>5</v>
      </c>
      <c r="L5" s="2">
        <v>2</v>
      </c>
      <c r="M5" s="2">
        <v>1</v>
      </c>
      <c r="N5" s="2">
        <v>7</v>
      </c>
      <c r="O5" s="2">
        <v>8</v>
      </c>
      <c r="P5" s="2">
        <v>8</v>
      </c>
      <c r="Q5" s="2">
        <v>8</v>
      </c>
      <c r="R5" s="2">
        <v>8</v>
      </c>
      <c r="S5" s="2">
        <v>7</v>
      </c>
      <c r="T5" s="2">
        <v>2</v>
      </c>
      <c r="U5" s="2">
        <v>2</v>
      </c>
      <c r="V5" s="2">
        <v>2</v>
      </c>
      <c r="W5" s="5">
        <f t="shared" si="1"/>
        <v>108</v>
      </c>
    </row>
    <row r="6" spans="1:23" ht="15.75">
      <c r="A6" s="1" t="s">
        <v>4</v>
      </c>
      <c r="B6" s="2">
        <v>4</v>
      </c>
      <c r="C6" s="2">
        <v>4</v>
      </c>
      <c r="D6" s="2">
        <v>5</v>
      </c>
      <c r="E6" s="2">
        <v>6</v>
      </c>
      <c r="F6" s="2">
        <v>6</v>
      </c>
      <c r="G6" s="2">
        <v>6</v>
      </c>
      <c r="H6" s="2">
        <v>3</v>
      </c>
      <c r="I6" s="2">
        <v>7</v>
      </c>
      <c r="J6" s="2">
        <v>6</v>
      </c>
      <c r="K6" s="2">
        <v>4</v>
      </c>
      <c r="L6" s="2">
        <v>4</v>
      </c>
      <c r="M6" s="2">
        <v>3</v>
      </c>
      <c r="N6" s="2">
        <v>6</v>
      </c>
      <c r="O6" s="2">
        <v>7</v>
      </c>
      <c r="P6" s="2">
        <v>7</v>
      </c>
      <c r="Q6" s="2">
        <v>7</v>
      </c>
      <c r="R6" s="2">
        <v>7</v>
      </c>
      <c r="S6" s="2">
        <v>4</v>
      </c>
      <c r="T6" s="2">
        <v>4</v>
      </c>
      <c r="U6" s="2">
        <v>3</v>
      </c>
      <c r="V6" s="2">
        <v>3</v>
      </c>
      <c r="W6" s="5">
        <f t="shared" si="1"/>
        <v>106</v>
      </c>
    </row>
    <row r="7" spans="1:23" ht="15.75">
      <c r="A7" s="1" t="s">
        <v>5</v>
      </c>
      <c r="B7" s="2">
        <v>3</v>
      </c>
      <c r="C7" s="2">
        <v>6</v>
      </c>
      <c r="D7" s="2">
        <v>7</v>
      </c>
      <c r="E7" s="2">
        <v>4</v>
      </c>
      <c r="F7" s="2">
        <v>7</v>
      </c>
      <c r="G7" s="2">
        <v>5</v>
      </c>
      <c r="H7" s="2">
        <v>5</v>
      </c>
      <c r="I7" s="2">
        <v>6</v>
      </c>
      <c r="J7" s="2">
        <v>2</v>
      </c>
      <c r="K7" s="2">
        <v>3</v>
      </c>
      <c r="L7" s="2">
        <v>6</v>
      </c>
      <c r="M7" s="2">
        <v>5</v>
      </c>
      <c r="N7" s="2">
        <v>5</v>
      </c>
      <c r="O7" s="2">
        <v>6</v>
      </c>
      <c r="P7" s="2">
        <v>6</v>
      </c>
      <c r="Q7" s="2">
        <v>5</v>
      </c>
      <c r="R7" s="2">
        <v>5</v>
      </c>
      <c r="S7" s="2">
        <v>3</v>
      </c>
      <c r="T7" s="2">
        <v>6</v>
      </c>
      <c r="U7" s="2">
        <v>4</v>
      </c>
      <c r="V7" s="2">
        <v>4</v>
      </c>
      <c r="W7" s="5">
        <f t="shared" si="1"/>
        <v>103</v>
      </c>
    </row>
    <row r="8" spans="1:23" ht="15.75">
      <c r="A8" s="1" t="s">
        <v>2</v>
      </c>
      <c r="B8" s="2">
        <v>2</v>
      </c>
      <c r="C8" s="2">
        <v>3</v>
      </c>
      <c r="D8" s="2">
        <v>1</v>
      </c>
      <c r="E8" s="2">
        <v>3</v>
      </c>
      <c r="F8" s="2">
        <v>1</v>
      </c>
      <c r="G8" s="2">
        <v>1</v>
      </c>
      <c r="H8" s="2">
        <v>4</v>
      </c>
      <c r="I8" s="2">
        <v>5</v>
      </c>
      <c r="J8" s="2">
        <v>4</v>
      </c>
      <c r="K8" s="2">
        <v>8</v>
      </c>
      <c r="L8" s="2">
        <v>5</v>
      </c>
      <c r="M8" s="2">
        <v>4</v>
      </c>
      <c r="N8" s="2">
        <v>2</v>
      </c>
      <c r="O8" s="2">
        <v>5</v>
      </c>
      <c r="P8" s="2">
        <v>3</v>
      </c>
      <c r="Q8" s="2">
        <v>3</v>
      </c>
      <c r="R8" s="2">
        <v>3</v>
      </c>
      <c r="S8" s="2">
        <v>8</v>
      </c>
      <c r="T8" s="2">
        <v>1</v>
      </c>
      <c r="U8" s="2">
        <v>5</v>
      </c>
      <c r="V8" s="2">
        <v>1</v>
      </c>
      <c r="W8" s="5">
        <f t="shared" si="1"/>
        <v>72</v>
      </c>
    </row>
    <row r="9" spans="1:23" ht="15.75">
      <c r="A9" s="1" t="s">
        <v>7</v>
      </c>
      <c r="B9" s="2">
        <v>1</v>
      </c>
      <c r="C9" s="2">
        <v>5</v>
      </c>
      <c r="D9" s="2">
        <v>6</v>
      </c>
      <c r="E9" s="2">
        <v>8</v>
      </c>
      <c r="F9" s="2">
        <v>8</v>
      </c>
      <c r="G9" s="2">
        <v>8</v>
      </c>
      <c r="H9" s="2">
        <v>7</v>
      </c>
      <c r="I9" s="2">
        <v>1</v>
      </c>
      <c r="J9" s="2">
        <v>1</v>
      </c>
      <c r="K9" s="2">
        <v>1</v>
      </c>
      <c r="L9" s="2">
        <v>1</v>
      </c>
      <c r="M9" s="2">
        <v>8</v>
      </c>
      <c r="N9" s="2">
        <v>8</v>
      </c>
      <c r="O9" s="2">
        <v>1</v>
      </c>
      <c r="P9" s="2">
        <v>2</v>
      </c>
      <c r="Q9" s="2">
        <v>1</v>
      </c>
      <c r="R9" s="2">
        <v>6</v>
      </c>
      <c r="S9" s="2">
        <v>6</v>
      </c>
      <c r="T9" s="2">
        <v>3</v>
      </c>
      <c r="U9" s="2">
        <v>1</v>
      </c>
      <c r="V9" s="2">
        <v>6</v>
      </c>
      <c r="W9" s="5">
        <f t="shared" si="1"/>
        <v>89</v>
      </c>
    </row>
    <row r="11" ht="13.5" thickBot="1"/>
    <row r="12" ht="16.5" thickBot="1">
      <c r="A12" s="12" t="s">
        <v>9</v>
      </c>
    </row>
    <row r="13" spans="1:23" ht="15.75">
      <c r="A13" s="11" t="s">
        <v>0</v>
      </c>
      <c r="B13">
        <f>1000*1.3265</f>
        <v>1326.5</v>
      </c>
      <c r="C13">
        <f>B13*1.0819</f>
        <v>1435.1403500000001</v>
      </c>
      <c r="D13">
        <f>C13*1.1515</f>
        <v>1652.564113025</v>
      </c>
      <c r="E13">
        <f>D13*1.2213</f>
        <v>2018.2765512374326</v>
      </c>
      <c r="F13">
        <f>E13*1.153</f>
        <v>2327.07286357676</v>
      </c>
      <c r="G13">
        <f>F13*1.0275</f>
        <v>2391.0673673251213</v>
      </c>
      <c r="H13">
        <f>G13*1.0789</f>
        <v>2579.7225826070735</v>
      </c>
      <c r="I13">
        <f>H13*1.1453</f>
        <v>2954.556273859881</v>
      </c>
      <c r="J13">
        <f>I13*1.0896</f>
        <v>3219.284515997726</v>
      </c>
      <c r="K13">
        <f>J13*1.16</f>
        <v>3734.370038557362</v>
      </c>
      <c r="L13">
        <f>K13*1.074</f>
        <v>4010.713421410607</v>
      </c>
      <c r="M13">
        <f>L13*1.0975</f>
        <v>4401.757979998141</v>
      </c>
      <c r="N13">
        <f>M13*0.9708</f>
        <v>4273.226646982195</v>
      </c>
      <c r="O13">
        <f>N13*1.1846</f>
        <v>5062.064286015109</v>
      </c>
      <c r="P13">
        <f>O13*1.0364</f>
        <v>5246.323426026059</v>
      </c>
      <c r="Q13">
        <f>P13*1.0964</f>
        <v>5752.069004294971</v>
      </c>
      <c r="R13">
        <f>Q13*1.087</f>
        <v>6252.499007668634</v>
      </c>
      <c r="S13">
        <f>R13*0.9918</f>
        <v>6201.228515805751</v>
      </c>
      <c r="T13">
        <f>S13*1.1163</f>
        <v>6922.43139219396</v>
      </c>
      <c r="U13">
        <f>T13*1.0844</f>
        <v>7506.68460169513</v>
      </c>
      <c r="V13">
        <f>U13*1.1025</f>
        <v>8276.119773368882</v>
      </c>
      <c r="W13" s="7">
        <f>V13</f>
        <v>8276.119773368882</v>
      </c>
    </row>
    <row r="14" spans="1:23" ht="15.75">
      <c r="A14" s="1" t="s">
        <v>1</v>
      </c>
      <c r="B14">
        <f>1000*1.2852</f>
        <v>1285.1999999999998</v>
      </c>
      <c r="C14">
        <f>B14*1.3863</f>
        <v>1781.67276</v>
      </c>
      <c r="D14">
        <f>C14*1.0227</f>
        <v>1822.1167316519998</v>
      </c>
      <c r="E14">
        <f>D14*1.3101</f>
        <v>2387.155130137285</v>
      </c>
      <c r="F14">
        <f>E14*1.0741</f>
        <v>2564.0433252804582</v>
      </c>
      <c r="G14">
        <f>F14*0.9288</f>
        <v>2381.4834405204897</v>
      </c>
      <c r="H14">
        <f>G14*1.2947</f>
        <v>3083.306610441878</v>
      </c>
      <c r="I14">
        <f>H14*1.1243</f>
        <v>3466.561622119804</v>
      </c>
      <c r="J14">
        <f>I14*0.7823</f>
        <v>2711.8911569843226</v>
      </c>
      <c r="K14">
        <f>J14*1.417</f>
        <v>3842.749769446785</v>
      </c>
      <c r="L14">
        <f>K14*1.2915</f>
        <v>4962.911327240524</v>
      </c>
      <c r="M14">
        <f>L14*1.2386</f>
        <v>6147.0619699201125</v>
      </c>
      <c r="N14">
        <f>M14*0.9845</f>
        <v>6051.782509386351</v>
      </c>
      <c r="O14">
        <f>N14*1.2575</f>
        <v>7610.116505553337</v>
      </c>
      <c r="P14">
        <f>O14*1.2137</f>
        <v>9236.398402790086</v>
      </c>
      <c r="Q14">
        <f>P14*1.3178</f>
        <v>12171.725815196776</v>
      </c>
      <c r="R14">
        <f>Q14*0.9354</f>
        <v>11385.432327535065</v>
      </c>
      <c r="S14">
        <f>R14*0.9852</f>
        <v>11216.927929087546</v>
      </c>
      <c r="T14">
        <f>S14*1.2283</f>
        <v>13777.752575298231</v>
      </c>
      <c r="U14">
        <f>T14*1.1403</f>
        <v>15710.771261612574</v>
      </c>
      <c r="V14">
        <f>U14*0.7952</f>
        <v>12493.205307234319</v>
      </c>
      <c r="W14" s="7">
        <f aca="true" t="shared" si="2" ref="W14:W20">V14</f>
        <v>12493.205307234319</v>
      </c>
    </row>
    <row r="15" spans="1:23" ht="15.75">
      <c r="A15" s="1" t="s">
        <v>6</v>
      </c>
      <c r="B15">
        <f>1000*1.2495</f>
        <v>1249.5</v>
      </c>
      <c r="C15">
        <f>B15*1.2913</f>
        <v>1613.4793499999998</v>
      </c>
      <c r="D15">
        <f>C15*0.9287</f>
        <v>1498.4382723449999</v>
      </c>
      <c r="E15">
        <f>D15*1.3104</f>
        <v>1963.553512080888</v>
      </c>
      <c r="F15">
        <f>E15*1.0569</f>
        <v>2075.2797069182902</v>
      </c>
      <c r="G15">
        <f>F15*0.9124</f>
        <v>1893.485204592248</v>
      </c>
      <c r="H15" s="6">
        <f>G15*1.2489</f>
        <v>2364.7736720152584</v>
      </c>
      <c r="I15">
        <f>H15*1.1625</f>
        <v>2749.049393717738</v>
      </c>
      <c r="J15">
        <f>I15*0.805</f>
        <v>2212.984761942779</v>
      </c>
      <c r="K15">
        <f>J15*1.4605</f>
        <v>3232.064244817429</v>
      </c>
      <c r="L15">
        <f>K15*1.1842</f>
        <v>3827.410478712799</v>
      </c>
      <c r="M15">
        <f>L15*1.1889</f>
        <v>4550.408318141647</v>
      </c>
      <c r="N15">
        <f>M15*0.9819</f>
        <v>4468.045927583284</v>
      </c>
      <c r="O15">
        <f>N15*1.2844</f>
        <v>5738.75818938797</v>
      </c>
      <c r="P15">
        <f>O15*1.1653</f>
        <v>6687.374918093801</v>
      </c>
      <c r="Q15">
        <f>P15*1.2236</f>
        <v>8182.671949779576</v>
      </c>
      <c r="R15">
        <f>Q15*0.9745</f>
        <v>7974.013815060197</v>
      </c>
      <c r="S15">
        <f>R15*1.2126</f>
        <v>9669.289152141993</v>
      </c>
      <c r="T15">
        <f>S15*0.9698</f>
        <v>9377.276619747305</v>
      </c>
      <c r="U15">
        <f>T15*1.0249</f>
        <v>9610.770807579012</v>
      </c>
      <c r="V15">
        <f>U15*0.7952</f>
        <v>7642.484946186831</v>
      </c>
      <c r="W15" s="7">
        <f t="shared" si="2"/>
        <v>7642.484946186831</v>
      </c>
    </row>
    <row r="16" spans="1:23" ht="15.75">
      <c r="A16" s="1" t="s">
        <v>3</v>
      </c>
      <c r="B16">
        <f>1000*1.2203</f>
        <v>1220.3</v>
      </c>
      <c r="C16">
        <f>B16*1.1624</f>
        <v>1418.4767200000001</v>
      </c>
      <c r="D16">
        <f>C16*1.0233</f>
        <v>1451.5272275760003</v>
      </c>
      <c r="E16">
        <f>D16*1.3331</f>
        <v>1935.030947081566</v>
      </c>
      <c r="F16">
        <f>E16*1.145</f>
        <v>2215.610434408393</v>
      </c>
      <c r="G16">
        <f>F16*1.065</f>
        <v>2359.6251126449383</v>
      </c>
      <c r="H16">
        <f>G16*1.1195</f>
        <v>2641.6003136060085</v>
      </c>
      <c r="I16">
        <f>H16*1.364</f>
        <v>3603.142827758596</v>
      </c>
      <c r="J16">
        <f>I16*1.002</f>
        <v>3610.349113414113</v>
      </c>
      <c r="K16">
        <f>J16*1.3837</f>
        <v>4995.640068231108</v>
      </c>
      <c r="L16">
        <f>K16*1.0506</f>
        <v>5248.419455683602</v>
      </c>
      <c r="M16">
        <f>L16*1.0168</f>
        <v>5336.592902539086</v>
      </c>
      <c r="N16">
        <f>M16*1.0314</f>
        <v>5504.161919678814</v>
      </c>
      <c r="O16">
        <f>N16*1.3813</f>
        <v>7602.898859652346</v>
      </c>
      <c r="P16">
        <f>O16*1.2397</f>
        <v>9425.313716311013</v>
      </c>
      <c r="Q16">
        <f>P16*1.3652</f>
        <v>12867.438285507795</v>
      </c>
      <c r="R16">
        <f>Q16*1.4216</f>
        <v>18292.35026667788</v>
      </c>
      <c r="S16">
        <f>R16*1.2825</f>
        <v>23459.93921701438</v>
      </c>
      <c r="T16">
        <f>S16*0.7793</f>
        <v>18282.330631819306</v>
      </c>
      <c r="U16">
        <f>T16*0.8727</f>
        <v>15954.98994238871</v>
      </c>
      <c r="V16">
        <f>U16*0.7641</f>
        <v>12191.207814979212</v>
      </c>
      <c r="W16" s="7">
        <f t="shared" si="2"/>
        <v>12191.207814979212</v>
      </c>
    </row>
    <row r="17" spans="1:23" ht="15.75">
      <c r="A17" s="1" t="s">
        <v>4</v>
      </c>
      <c r="B17">
        <f>1000*1.2155</f>
        <v>1215.5</v>
      </c>
      <c r="C17">
        <f>B17*1.2256</f>
        <v>1489.7168</v>
      </c>
      <c r="D17">
        <f>C17*1.0627</f>
        <v>1583.12204336</v>
      </c>
      <c r="E17">
        <f>D17*1.3173</f>
        <v>2085.4466677181276</v>
      </c>
      <c r="F17">
        <f>E17*1.1867</f>
        <v>2474.799560581102</v>
      </c>
      <c r="G17">
        <f>F17*1.0525</f>
        <v>2604.72653751161</v>
      </c>
      <c r="H17">
        <f>G17*1.1661</f>
        <v>3037.3716153922883</v>
      </c>
      <c r="I17">
        <f>H17*1.3169</f>
        <v>3999.9146803101044</v>
      </c>
      <c r="J17">
        <f>I17*0.9689</f>
        <v>3875.51733375246</v>
      </c>
      <c r="K17">
        <f>J17*1.3047</f>
        <v>5056.387465346835</v>
      </c>
      <c r="L17">
        <f>K17*1.0762</f>
        <v>5441.684190206263</v>
      </c>
      <c r="M17">
        <f>L17*1.1008</f>
        <v>5990.205956579055</v>
      </c>
      <c r="N17">
        <f>M17*1.0132</f>
        <v>6069.276675205899</v>
      </c>
      <c r="O17">
        <f>N17*1.3758</f>
        <v>8350.110849748275</v>
      </c>
      <c r="P17">
        <f>O17*1.2296</f>
        <v>10267.29630085048</v>
      </c>
      <c r="Q17">
        <f>P17*1.3336</f>
        <v>13692.466346814199</v>
      </c>
      <c r="R17">
        <f>Q17*1.2858</f>
        <v>17605.7732287337</v>
      </c>
      <c r="S17">
        <f>R17*1.2104</f>
        <v>21310.02791605927</v>
      </c>
      <c r="T17">
        <f>S17*0.909</f>
        <v>19370.815375697875</v>
      </c>
      <c r="U17">
        <f>T17*0.8812</f>
        <v>17069.562509064966</v>
      </c>
      <c r="V17">
        <f>U17*0.779</f>
        <v>13297.18919456161</v>
      </c>
      <c r="W17" s="7">
        <f t="shared" si="2"/>
        <v>13297.18919456161</v>
      </c>
    </row>
    <row r="18" spans="1:23" ht="15.75">
      <c r="A18" s="1" t="s">
        <v>5</v>
      </c>
      <c r="B18">
        <f>1000*1.2104</f>
        <v>1210.3999999999999</v>
      </c>
      <c r="C18">
        <f>B18*1.2889</f>
        <v>1560.0845599999998</v>
      </c>
      <c r="D18">
        <f>C18*1.1052</f>
        <v>1724.2054557119998</v>
      </c>
      <c r="E18">
        <f>D18*1.2968</f>
        <v>2235.9496349673213</v>
      </c>
      <c r="F18">
        <f>E18*1.2167</f>
        <v>2720.4799208647396</v>
      </c>
      <c r="G18">
        <f>F18*1.0368</f>
        <v>2820.5935819525616</v>
      </c>
      <c r="H18">
        <f>G18*1.2167</f>
        <v>3431.8162111616816</v>
      </c>
      <c r="I18">
        <f>H18*1.2613</f>
        <v>4328.5497871382295</v>
      </c>
      <c r="J18">
        <f>I18*0.9315</f>
        <v>4032.044126719261</v>
      </c>
      <c r="K18">
        <f>J18*1.2256</f>
        <v>4941.673281707126</v>
      </c>
      <c r="L18">
        <f>K18*1.1052</f>
        <v>5461.5373109427155</v>
      </c>
      <c r="M18">
        <f>L18*1.1862</f>
        <v>6478.475558240249</v>
      </c>
      <c r="N18">
        <f>M18*0.9936</f>
        <v>6437.013314667512</v>
      </c>
      <c r="O18">
        <f>N18*1.3699</f>
        <v>8818.064539763023</v>
      </c>
      <c r="P18">
        <f>O18*1.22</f>
        <v>10758.038738510888</v>
      </c>
      <c r="Q18">
        <f>P18*1.2998</f>
        <v>13983.298752316452</v>
      </c>
      <c r="R18">
        <f>Q18*1.1469</f>
        <v>16037.44533903174</v>
      </c>
      <c r="S18">
        <f>R18*1.1272</f>
        <v>18077.408386156578</v>
      </c>
      <c r="T18">
        <f>S18*1.0608</f>
        <v>19176.514816034898</v>
      </c>
      <c r="U18">
        <f>T18*0.8829</f>
        <v>16930.94493107721</v>
      </c>
      <c r="V18">
        <f>U18*0.8857</f>
        <v>14995.737925455087</v>
      </c>
      <c r="W18" s="7">
        <f t="shared" si="2"/>
        <v>14995.737925455087</v>
      </c>
    </row>
    <row r="19" spans="1:23" ht="15.75">
      <c r="A19" s="1" t="s">
        <v>2</v>
      </c>
      <c r="B19">
        <f>1000*1.2099</f>
        <v>1209.8999999999999</v>
      </c>
      <c r="C19">
        <f>B19*1.2014</f>
        <v>1453.57386</v>
      </c>
      <c r="D19">
        <f>C19*0.8416</f>
        <v>1223.327760576</v>
      </c>
      <c r="E19">
        <f>D19*1.3097</f>
        <v>1602.1923680263872</v>
      </c>
      <c r="F19">
        <f>E19*1.0359</f>
        <v>1659.7110740385344</v>
      </c>
      <c r="G19">
        <f>F19*0.8952</f>
        <v>1485.773353479296</v>
      </c>
      <c r="H19">
        <f>G19*1.2038</f>
        <v>1788.5739629183765</v>
      </c>
      <c r="I19">
        <f>H19*1.2016</f>
        <v>2149.150473842721</v>
      </c>
      <c r="J19">
        <f>I19*0.8258</f>
        <v>1774.7684612993191</v>
      </c>
      <c r="K19">
        <f>J19*1.5118</f>
        <v>2683.094959792311</v>
      </c>
      <c r="L19">
        <f>K19*1.0777</f>
        <v>2891.5714381681737</v>
      </c>
      <c r="M19">
        <f>L19*1.1337</f>
        <v>3278.174539451258</v>
      </c>
      <c r="N19">
        <f>M19*0.9756</f>
        <v>3198.1870806886477</v>
      </c>
      <c r="O19">
        <f>N19*1.3104</f>
        <v>4190.904350534404</v>
      </c>
      <c r="P19">
        <f>O19*1.1132</f>
        <v>4665.314723014899</v>
      </c>
      <c r="Q19">
        <f>P19*1.1293</f>
        <v>5268.539916700725</v>
      </c>
      <c r="R19">
        <f>Q19*1.0123</f>
        <v>5333.342957676145</v>
      </c>
      <c r="S19">
        <f>R19*1.4309</f>
        <v>7631.480438138796</v>
      </c>
      <c r="T19">
        <f>S19*0.7757</f>
        <v>5919.739375864264</v>
      </c>
      <c r="U19">
        <f>T19*0.9077</f>
        <v>5373.347431471992</v>
      </c>
      <c r="V19">
        <f>U19*0.6974</f>
        <v>3747.3724987085675</v>
      </c>
      <c r="W19" s="7">
        <f t="shared" si="2"/>
        <v>3747.3724987085675</v>
      </c>
    </row>
    <row r="20" spans="1:23" ht="15.75">
      <c r="A20" s="1" t="s">
        <v>7</v>
      </c>
      <c r="B20">
        <f>1000*0.9814</f>
        <v>981.4000000000001</v>
      </c>
      <c r="C20">
        <f>B20*1.2369</f>
        <v>1213.8936600000002</v>
      </c>
      <c r="D20">
        <f>C20*1.0741</f>
        <v>1303.8431802060002</v>
      </c>
      <c r="E20">
        <f>D20*1.5614</f>
        <v>2035.8207415736485</v>
      </c>
      <c r="F20">
        <f>E20*1.6946</f>
        <v>3449.901828670705</v>
      </c>
      <c r="G20">
        <f>F20*1.2464</f>
        <v>4299.957639255166</v>
      </c>
      <c r="H20">
        <f>G20*1.2826</f>
        <v>5515.125668108676</v>
      </c>
      <c r="I20">
        <f>H20*1.1053</f>
        <v>6095.8684009605195</v>
      </c>
      <c r="J20">
        <f>I20*0.7655</f>
        <v>4666.3872609352775</v>
      </c>
      <c r="K20">
        <f>J20*1.1214</f>
        <v>5232.88667441282</v>
      </c>
      <c r="L20">
        <f>K20*0.8782</f>
        <v>4595.521077469339</v>
      </c>
      <c r="M20">
        <f>L20*1.3257</f>
        <v>6092.2822924011025</v>
      </c>
      <c r="N20">
        <f>M20*1.0778</f>
        <v>6566.261854749909</v>
      </c>
      <c r="O20">
        <f>N20*1.1121</f>
        <v>7302.339808667374</v>
      </c>
      <c r="P20">
        <f>O20*1.0605</f>
        <v>7744.131367091751</v>
      </c>
      <c r="Q20">
        <f>P20*1.0178</f>
        <v>7881.976905425984</v>
      </c>
      <c r="R20">
        <f>Q20*1.2</f>
        <v>9458.372286511181</v>
      </c>
      <c r="S20">
        <f>R20*1.2696</f>
        <v>12008.349454954596</v>
      </c>
      <c r="T20">
        <f>S20*0.8583</f>
        <v>10306.76633718753</v>
      </c>
      <c r="U20">
        <f>T20*0.7856</f>
        <v>8096.995634494523</v>
      </c>
      <c r="V20">
        <f>U20*0.8406</f>
        <v>6806.334530356096</v>
      </c>
      <c r="W20" s="7">
        <f t="shared" si="2"/>
        <v>6806.334530356096</v>
      </c>
    </row>
    <row r="21" ht="13.5" thickBot="1"/>
    <row r="22" spans="1:7" ht="13.5" thickBot="1">
      <c r="A22" s="10" t="s">
        <v>11</v>
      </c>
      <c r="B22" s="8" t="s">
        <v>10</v>
      </c>
      <c r="C22" s="8" t="s">
        <v>12</v>
      </c>
      <c r="D22" s="14" t="s">
        <v>13</v>
      </c>
      <c r="E22" s="15"/>
      <c r="F22" s="9" t="s">
        <v>24</v>
      </c>
      <c r="G22" s="16"/>
    </row>
    <row r="23" ht="16.5" thickBot="1">
      <c r="A23" s="12" t="s">
        <v>9</v>
      </c>
    </row>
    <row r="24" spans="1:6" ht="12.75">
      <c r="A24" s="11" t="s">
        <v>14</v>
      </c>
      <c r="B24">
        <v>-8.7</v>
      </c>
      <c r="C24">
        <v>-6.12</v>
      </c>
      <c r="D24">
        <v>-0.82</v>
      </c>
      <c r="F24">
        <v>-6.04</v>
      </c>
    </row>
    <row r="25" spans="1:6" ht="12.75">
      <c r="A25" s="1" t="s">
        <v>15</v>
      </c>
      <c r="B25">
        <v>-8.34</v>
      </c>
      <c r="C25">
        <v>8.31</v>
      </c>
      <c r="D25">
        <v>6.81</v>
      </c>
      <c r="F25">
        <v>8.85</v>
      </c>
    </row>
    <row r="26" spans="1:6" ht="12.75">
      <c r="A26" s="1" t="s">
        <v>16</v>
      </c>
      <c r="B26">
        <v>-15</v>
      </c>
      <c r="C26">
        <v>7.99</v>
      </c>
      <c r="D26">
        <v>3.2</v>
      </c>
      <c r="F26">
        <v>6.37</v>
      </c>
    </row>
    <row r="27" spans="1:6" ht="12.75">
      <c r="A27" s="1" t="s">
        <v>17</v>
      </c>
      <c r="B27">
        <v>-7.57</v>
      </c>
      <c r="C27">
        <v>-15.75</v>
      </c>
      <c r="D27">
        <v>-2.07</v>
      </c>
      <c r="F27">
        <v>-15.12</v>
      </c>
    </row>
    <row r="28" spans="1:6" ht="12.75">
      <c r="A28" s="1" t="s">
        <v>18</v>
      </c>
      <c r="B28">
        <v>-10.19</v>
      </c>
      <c r="C28">
        <v>-5.62</v>
      </c>
      <c r="D28">
        <v>7.17</v>
      </c>
      <c r="F28">
        <v>-9.77</v>
      </c>
    </row>
    <row r="29" spans="1:6" ht="12.75">
      <c r="A29" s="1" t="s">
        <v>19</v>
      </c>
      <c r="B29">
        <v>-6.9</v>
      </c>
      <c r="C29">
        <v>-2.38</v>
      </c>
      <c r="D29">
        <v>1.69</v>
      </c>
      <c r="F29">
        <v>-4.82</v>
      </c>
    </row>
    <row r="30" spans="1:6" ht="12.75">
      <c r="A30" s="1" t="s">
        <v>22</v>
      </c>
      <c r="B30">
        <v>4.18</v>
      </c>
      <c r="C30">
        <v>14</v>
      </c>
      <c r="D30" t="s">
        <v>23</v>
      </c>
      <c r="F30">
        <v>10.85</v>
      </c>
    </row>
    <row r="31" spans="1:6" ht="12.75">
      <c r="A31" s="1" t="s">
        <v>20</v>
      </c>
      <c r="B31">
        <v>-24.63</v>
      </c>
      <c r="C31">
        <v>-21.06</v>
      </c>
      <c r="D31">
        <v>-5.11</v>
      </c>
      <c r="F31">
        <v>-9.79</v>
      </c>
    </row>
    <row r="32" spans="1:6" ht="12.75">
      <c r="A32" s="1" t="s">
        <v>21</v>
      </c>
      <c r="B32">
        <v>-10.61</v>
      </c>
      <c r="C32">
        <v>-14.93</v>
      </c>
      <c r="D32">
        <v>-5.88</v>
      </c>
      <c r="F32">
        <v>-15.85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Lowell Herr</dc:creator>
  <cp:keywords/>
  <dc:description/>
  <cp:lastModifiedBy>Lowell Herr</cp:lastModifiedBy>
  <dcterms:created xsi:type="dcterms:W3CDTF">2003-06-22T18:52:38Z</dcterms:created>
  <dcterms:modified xsi:type="dcterms:W3CDTF">2003-06-24T16:32:37Z</dcterms:modified>
  <cp:category/>
  <cp:version/>
  <cp:contentType/>
  <cp:contentStatus/>
</cp:coreProperties>
</file>