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HDI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<sst xmlns="http://schemas.openxmlformats.org/spreadsheetml/2006/main" count="88" uniqueCount="43">
  <si>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</si>
  <si>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</si>
  <si>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</si>
  <si>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</si>
  <si>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</si>
  <si>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</si>
  <si>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</si>
  <si>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</si>
  <si>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</si>
  <si>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</si>
  <si>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</si>
  <si>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</si>
  <si>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</si>
  <si>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</si>
  <si>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</si>
  <si>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</si>
  <si>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</si>
  <si>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</si>
  <si>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</si>
  <si>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</si>
  <si>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</si>
  <si>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</si>
  <si>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</si>
  <si>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</si>
  <si>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</si>
  <si>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</si>
  <si>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</si>
  <si>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</si>
  <si>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</si>
  <si>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</si>
  <si>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</si>
  <si>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Demarche</t>
  </si>
  <si>
    <t>Dividend Discount</t>
  </si>
  <si>
    <t>Harley</t>
  </si>
  <si>
    <t>(HDI)</t>
  </si>
  <si>
    <t>KK</t>
  </si>
  <si>
    <t>G</t>
  </si>
  <si>
    <t>SW</t>
  </si>
  <si>
    <t>TS</t>
  </si>
  <si>
    <t>KS</t>
  </si>
  <si>
    <t xml:space="preserve">D </t>
  </si>
  <si>
    <t>RM</t>
  </si>
  <si>
    <t>JO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</si>
</sst>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askerville Old Face"/>
      <family val="1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44" fontId="11" fillId="8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169" fontId="11" fillId="5" borderId="11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/>
    </xf>
    <xf numFmtId="9" fontId="12" fillId="11" borderId="15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13" borderId="14" xfId="0" applyFont="1" applyFill="1" applyBorder="1" applyAlignment="1">
      <alignment horizontal="center"/>
    </xf>
    <xf numFmtId="9" fontId="14" fillId="1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2" fillId="9" borderId="9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8" fontId="11" fillId="4" borderId="10" xfId="0" applyNumberFormat="1" applyFont="1" applyFill="1" applyBorder="1" applyAlignment="1">
      <alignment horizontal="center"/>
    </xf>
    <xf numFmtId="8" fontId="11" fillId="7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0" fontId="11" fillId="7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"/>
    </sheetView>
  </sheetViews>
  <sheetFormatPr defaultColWidth="9.140625" defaultRowHeight="12.75"/>
  <cols>
    <col min="1" max="1" width="18.710937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1" ht="30" thickBot="1" thickTop="1">
      <c r="A1" s="78" t="s">
        <v>33</v>
      </c>
      <c r="B1" s="6"/>
      <c r="C1" s="79" t="s">
        <v>34</v>
      </c>
      <c r="D1" s="1" t="s">
        <v>0</v>
      </c>
      <c r="E1" s="2"/>
      <c r="F1" s="3"/>
      <c r="G1" s="3"/>
      <c r="H1" s="3"/>
      <c r="I1" s="5"/>
      <c r="J1" s="4"/>
      <c r="K1" s="10"/>
    </row>
    <row r="2" spans="1:13" s="10" customFormat="1" ht="14.25" thickBot="1" thickTop="1">
      <c r="A2" s="7"/>
      <c r="B2" s="8"/>
      <c r="C2" s="9"/>
      <c r="D2" s="93" t="s">
        <v>0</v>
      </c>
      <c r="E2" s="96" t="s">
        <v>24</v>
      </c>
      <c r="F2" s="95"/>
      <c r="G2" s="91" t="s">
        <v>25</v>
      </c>
      <c r="H2" s="92">
        <v>41.19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4" t="s">
        <v>0</v>
      </c>
      <c r="E3" s="97">
        <v>37722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5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6" t="s">
        <v>11</v>
      </c>
      <c r="L4" s="76" t="s">
        <v>12</v>
      </c>
      <c r="M4" s="76" t="s">
        <v>27</v>
      </c>
      <c r="N4" s="76" t="s">
        <v>13</v>
      </c>
      <c r="O4" s="77" t="s">
        <v>14</v>
      </c>
      <c r="P4" s="76" t="s">
        <v>15</v>
      </c>
      <c r="Q4" s="76" t="s">
        <v>16</v>
      </c>
    </row>
    <row r="5" spans="1:17" s="29" customFormat="1" ht="15">
      <c r="A5" s="81" t="s">
        <v>35</v>
      </c>
      <c r="B5" s="19">
        <v>12</v>
      </c>
      <c r="C5" s="19">
        <v>12</v>
      </c>
      <c r="D5" s="20">
        <v>22.7</v>
      </c>
      <c r="E5" s="21">
        <v>3.35</v>
      </c>
      <c r="F5" s="20">
        <v>13.9</v>
      </c>
      <c r="G5" s="22">
        <v>1.9</v>
      </c>
      <c r="H5" s="23">
        <f aca="true" t="shared" si="0" ref="H5:H12">D5*E5</f>
        <v>76.045</v>
      </c>
      <c r="I5" s="23">
        <f aca="true" t="shared" si="1" ref="I5:I12">F5*G5</f>
        <v>26.41</v>
      </c>
      <c r="J5" s="24">
        <v>26.4</v>
      </c>
      <c r="K5" s="25">
        <f aca="true" t="shared" si="2" ref="K5:K12">(H5-$H$2)/($H$2-J5)</f>
        <v>2.356659905341447</v>
      </c>
      <c r="L5" s="26">
        <f aca="true" t="shared" si="3" ref="L5:L12">((H5/$H$2)^(1/5))-1</f>
        <v>0.13046149541806407</v>
      </c>
      <c r="M5" s="27">
        <f aca="true" t="shared" si="4" ref="M5:M12">($H$2-J5)/(H5-J5)</f>
        <v>0.2979151979051264</v>
      </c>
      <c r="N5" s="28">
        <f aca="true" t="shared" si="5" ref="N5:N12">H5-J5</f>
        <v>49.645</v>
      </c>
      <c r="O5" s="28">
        <f aca="true" t="shared" si="6" ref="O5:O12">N5/4</f>
        <v>12.41125</v>
      </c>
      <c r="P5" s="28">
        <f aca="true" t="shared" si="7" ref="P5:P12">J5+O5</f>
        <v>38.81125</v>
      </c>
      <c r="Q5" s="28">
        <f aca="true" t="shared" si="8" ref="Q5:Q12">P5+O5+O5</f>
        <v>63.633750000000006</v>
      </c>
    </row>
    <row r="6" spans="1:17" s="29" customFormat="1" ht="15">
      <c r="A6" s="81" t="s">
        <v>41</v>
      </c>
      <c r="B6" s="19">
        <v>16</v>
      </c>
      <c r="C6" s="19">
        <v>14</v>
      </c>
      <c r="D6" s="19">
        <v>26.2</v>
      </c>
      <c r="E6" s="30">
        <v>2.76</v>
      </c>
      <c r="F6" s="19">
        <v>15.6</v>
      </c>
      <c r="G6" s="22">
        <v>1.43</v>
      </c>
      <c r="H6" s="23">
        <f>D6*E6</f>
        <v>72.312</v>
      </c>
      <c r="I6" s="23">
        <f>F6*G6</f>
        <v>22.308</v>
      </c>
      <c r="J6" s="24">
        <v>27.9</v>
      </c>
      <c r="K6" s="25">
        <f>(H6-$H$2)/($H$2-J6)</f>
        <v>2.34176072234763</v>
      </c>
      <c r="L6" s="26">
        <f>((H6/$H$2)^(1/5))-1</f>
        <v>0.11913819057453612</v>
      </c>
      <c r="M6" s="27">
        <f>($H$2-J6)/(H6-J6)</f>
        <v>0.29924344771683326</v>
      </c>
      <c r="N6" s="28">
        <f>H6-J6</f>
        <v>44.412</v>
      </c>
      <c r="O6" s="28">
        <f t="shared" si="6"/>
        <v>11.103</v>
      </c>
      <c r="P6" s="28">
        <f>J6+O6</f>
        <v>39.003</v>
      </c>
      <c r="Q6" s="28">
        <f>P6+O6+O6</f>
        <v>61.209</v>
      </c>
    </row>
    <row r="7" spans="1:17" s="29" customFormat="1" ht="15">
      <c r="A7" s="81" t="s">
        <v>42</v>
      </c>
      <c r="B7" s="19">
        <v>8.5</v>
      </c>
      <c r="C7" s="19">
        <v>8.5</v>
      </c>
      <c r="D7" s="19">
        <v>29</v>
      </c>
      <c r="E7" s="30">
        <v>2.86</v>
      </c>
      <c r="F7" s="19">
        <v>17</v>
      </c>
      <c r="G7" s="22">
        <v>1.9</v>
      </c>
      <c r="H7" s="23">
        <f>D7*E7</f>
        <v>82.94</v>
      </c>
      <c r="I7" s="23">
        <f>F7*G7</f>
        <v>32.3</v>
      </c>
      <c r="J7" s="24">
        <v>32.3</v>
      </c>
      <c r="K7" s="25">
        <f>(H7-$H$2)/($H$2-J7)</f>
        <v>4.696287964004499</v>
      </c>
      <c r="L7" s="26">
        <f>((H7/$H$2)^(1/5))-1</f>
        <v>0.150255842388342</v>
      </c>
      <c r="M7" s="27">
        <f>($H$2-J7)/(H7-J7)</f>
        <v>0.1755529225908373</v>
      </c>
      <c r="N7" s="28">
        <f>H7-J7</f>
        <v>50.64</v>
      </c>
      <c r="O7" s="28">
        <f t="shared" si="6"/>
        <v>12.66</v>
      </c>
      <c r="P7" s="28">
        <f>J7+O7</f>
        <v>44.959999999999994</v>
      </c>
      <c r="Q7" s="28">
        <f>P7+O7+O7</f>
        <v>70.27999999999999</v>
      </c>
    </row>
    <row r="8" spans="1:17" s="29" customFormat="1" ht="15">
      <c r="A8" s="81" t="s">
        <v>38</v>
      </c>
      <c r="B8" s="19">
        <v>18.1</v>
      </c>
      <c r="C8" s="19">
        <v>18.1</v>
      </c>
      <c r="D8" s="19">
        <v>24.4</v>
      </c>
      <c r="E8" s="30">
        <v>4.41</v>
      </c>
      <c r="F8" s="19">
        <v>15.5</v>
      </c>
      <c r="G8" s="22">
        <v>1.9</v>
      </c>
      <c r="H8" s="23">
        <f t="shared" si="0"/>
        <v>107.604</v>
      </c>
      <c r="I8" s="23">
        <f t="shared" si="1"/>
        <v>29.45</v>
      </c>
      <c r="J8" s="24">
        <v>29.45</v>
      </c>
      <c r="K8" s="25">
        <f t="shared" si="2"/>
        <v>5.6570698466780245</v>
      </c>
      <c r="L8" s="26">
        <f t="shared" si="3"/>
        <v>0.2117340860931567</v>
      </c>
      <c r="M8" s="27">
        <f t="shared" si="4"/>
        <v>0.15021623973181153</v>
      </c>
      <c r="N8" s="28">
        <f t="shared" si="5"/>
        <v>78.154</v>
      </c>
      <c r="O8" s="28">
        <f t="shared" si="6"/>
        <v>19.5385</v>
      </c>
      <c r="P8" s="28">
        <f t="shared" si="7"/>
        <v>48.9885</v>
      </c>
      <c r="Q8" s="28">
        <f t="shared" si="8"/>
        <v>88.0655</v>
      </c>
    </row>
    <row r="9" spans="1:17" s="29" customFormat="1" ht="15">
      <c r="A9" s="81" t="s">
        <v>36</v>
      </c>
      <c r="B9" s="19">
        <v>9</v>
      </c>
      <c r="C9" s="19">
        <v>9.1</v>
      </c>
      <c r="D9" s="19">
        <v>25</v>
      </c>
      <c r="E9" s="30">
        <v>3.11</v>
      </c>
      <c r="F9" s="19">
        <v>16</v>
      </c>
      <c r="G9" s="22">
        <v>2</v>
      </c>
      <c r="H9" s="23">
        <f t="shared" si="0"/>
        <v>77.75</v>
      </c>
      <c r="I9" s="23">
        <f t="shared" si="1"/>
        <v>32</v>
      </c>
      <c r="J9" s="24">
        <v>32</v>
      </c>
      <c r="K9" s="25">
        <f t="shared" si="2"/>
        <v>3.97823721436344</v>
      </c>
      <c r="L9" s="26">
        <f t="shared" si="3"/>
        <v>0.13548583581455387</v>
      </c>
      <c r="M9" s="27">
        <f t="shared" si="4"/>
        <v>0.20087431693989066</v>
      </c>
      <c r="N9" s="28">
        <f t="shared" si="5"/>
        <v>45.75</v>
      </c>
      <c r="O9" s="28">
        <f t="shared" si="6"/>
        <v>11.4375</v>
      </c>
      <c r="P9" s="28">
        <f t="shared" si="7"/>
        <v>43.4375</v>
      </c>
      <c r="Q9" s="28">
        <f t="shared" si="8"/>
        <v>66.3125</v>
      </c>
    </row>
    <row r="10" spans="1:17" s="29" customFormat="1" ht="15">
      <c r="A10" s="81" t="s">
        <v>37</v>
      </c>
      <c r="B10" s="19">
        <v>10</v>
      </c>
      <c r="C10" s="19">
        <v>10</v>
      </c>
      <c r="D10" s="19">
        <v>30</v>
      </c>
      <c r="E10" s="30">
        <v>3.06</v>
      </c>
      <c r="F10" s="19">
        <v>15</v>
      </c>
      <c r="G10" s="30">
        <v>1.89</v>
      </c>
      <c r="H10" s="23">
        <f t="shared" si="0"/>
        <v>91.8</v>
      </c>
      <c r="I10" s="23">
        <f t="shared" si="1"/>
        <v>28.349999999999998</v>
      </c>
      <c r="J10" s="24">
        <v>28.3</v>
      </c>
      <c r="K10" s="25">
        <f t="shared" si="2"/>
        <v>3.926299456943368</v>
      </c>
      <c r="L10" s="26">
        <f t="shared" si="3"/>
        <v>0.17384344160839427</v>
      </c>
      <c r="M10" s="27">
        <f t="shared" si="4"/>
        <v>0.20299212598425193</v>
      </c>
      <c r="N10" s="28">
        <f t="shared" si="5"/>
        <v>63.5</v>
      </c>
      <c r="O10" s="28">
        <f t="shared" si="6"/>
        <v>15.875</v>
      </c>
      <c r="P10" s="28">
        <f t="shared" si="7"/>
        <v>44.175</v>
      </c>
      <c r="Q10" s="28">
        <f t="shared" si="8"/>
        <v>75.925</v>
      </c>
    </row>
    <row r="11" spans="1:17" s="29" customFormat="1" ht="15">
      <c r="A11" s="81" t="s">
        <v>39</v>
      </c>
      <c r="B11" s="19">
        <v>15</v>
      </c>
      <c r="C11" s="19">
        <v>15</v>
      </c>
      <c r="D11" s="19">
        <v>27</v>
      </c>
      <c r="E11" s="30">
        <v>2.88</v>
      </c>
      <c r="F11" s="19">
        <v>16.5</v>
      </c>
      <c r="G11" s="22">
        <v>1.43</v>
      </c>
      <c r="H11" s="23">
        <f t="shared" si="0"/>
        <v>77.75999999999999</v>
      </c>
      <c r="I11" s="23">
        <f t="shared" si="1"/>
        <v>23.595</v>
      </c>
      <c r="J11" s="24">
        <v>29.5</v>
      </c>
      <c r="K11" s="25">
        <f t="shared" si="2"/>
        <v>3.1283147989734816</v>
      </c>
      <c r="L11" s="26">
        <f t="shared" si="3"/>
        <v>0.13551504295083805</v>
      </c>
      <c r="M11" s="27">
        <f t="shared" si="4"/>
        <v>0.24222958972233735</v>
      </c>
      <c r="N11" s="28">
        <f t="shared" si="5"/>
        <v>48.25999999999999</v>
      </c>
      <c r="O11" s="28">
        <f t="shared" si="6"/>
        <v>12.064999999999998</v>
      </c>
      <c r="P11" s="28">
        <f t="shared" si="7"/>
        <v>41.565</v>
      </c>
      <c r="Q11" s="28">
        <f t="shared" si="8"/>
        <v>65.695</v>
      </c>
    </row>
    <row r="12" spans="1:17" s="29" customFormat="1" ht="15">
      <c r="A12" s="81" t="s">
        <v>40</v>
      </c>
      <c r="B12" s="19">
        <v>10</v>
      </c>
      <c r="C12" s="19">
        <v>16</v>
      </c>
      <c r="D12" s="19">
        <v>29</v>
      </c>
      <c r="E12" s="30">
        <v>3</v>
      </c>
      <c r="F12" s="19">
        <v>15</v>
      </c>
      <c r="G12" s="22">
        <v>1.43</v>
      </c>
      <c r="H12" s="23">
        <f t="shared" si="0"/>
        <v>87</v>
      </c>
      <c r="I12" s="23">
        <f t="shared" si="1"/>
        <v>21.45</v>
      </c>
      <c r="J12" s="24">
        <v>25</v>
      </c>
      <c r="K12" s="25">
        <f t="shared" si="2"/>
        <v>2.8295243977764057</v>
      </c>
      <c r="L12" s="26">
        <f t="shared" si="3"/>
        <v>0.161302850729925</v>
      </c>
      <c r="M12" s="27">
        <f t="shared" si="4"/>
        <v>0.2611290322580645</v>
      </c>
      <c r="N12" s="28">
        <f t="shared" si="5"/>
        <v>62</v>
      </c>
      <c r="O12" s="28">
        <f t="shared" si="6"/>
        <v>15.5</v>
      </c>
      <c r="P12" s="28">
        <f t="shared" si="7"/>
        <v>40.5</v>
      </c>
      <c r="Q12" s="28">
        <f t="shared" si="8"/>
        <v>71.5</v>
      </c>
    </row>
    <row r="13" spans="1:17" s="18" customFormat="1" ht="10.5" customHeight="1">
      <c r="A13" s="74"/>
      <c r="B13" s="31"/>
      <c r="C13" s="31"/>
      <c r="D13" s="32"/>
      <c r="E13" s="32"/>
      <c r="F13" s="32"/>
      <c r="G13" s="32"/>
      <c r="H13" s="33"/>
      <c r="I13" s="33"/>
      <c r="J13" s="33"/>
      <c r="K13" s="34" t="s">
        <v>0</v>
      </c>
      <c r="L13" s="35"/>
      <c r="M13" s="27" t="s">
        <v>0</v>
      </c>
      <c r="N13" s="36"/>
      <c r="O13" s="36"/>
      <c r="P13" s="36"/>
      <c r="Q13" s="36"/>
    </row>
    <row r="14" spans="1:17" s="29" customFormat="1" ht="15.75">
      <c r="A14" s="66" t="s">
        <v>26</v>
      </c>
      <c r="B14" s="37">
        <f aca="true" t="shared" si="9" ref="B14:M14">AVERAGE(B5:B12)</f>
        <v>12.325</v>
      </c>
      <c r="C14" s="37">
        <f t="shared" si="9"/>
        <v>12.8375</v>
      </c>
      <c r="D14" s="37">
        <f t="shared" si="9"/>
        <v>26.6625</v>
      </c>
      <c r="E14" s="38">
        <f t="shared" si="9"/>
        <v>3.1787499999999995</v>
      </c>
      <c r="F14" s="37">
        <f t="shared" si="9"/>
        <v>15.5625</v>
      </c>
      <c r="G14" s="38">
        <f t="shared" si="9"/>
        <v>1.735</v>
      </c>
      <c r="H14" s="38">
        <f t="shared" si="9"/>
        <v>84.151375</v>
      </c>
      <c r="I14" s="38">
        <f t="shared" si="9"/>
        <v>26.982875</v>
      </c>
      <c r="J14" s="38">
        <f t="shared" si="9"/>
        <v>28.856250000000003</v>
      </c>
      <c r="K14" s="37">
        <f t="shared" si="9"/>
        <v>3.6142692883035368</v>
      </c>
      <c r="L14" s="41">
        <f t="shared" si="9"/>
        <v>0.15221709819722626</v>
      </c>
      <c r="M14" s="41">
        <f t="shared" si="9"/>
        <v>0.22876910910614412</v>
      </c>
      <c r="N14" s="39" t="s">
        <v>0</v>
      </c>
      <c r="O14" s="39" t="s">
        <v>0</v>
      </c>
      <c r="P14" s="39" t="s">
        <v>0</v>
      </c>
      <c r="Q14" s="39" t="s">
        <v>0</v>
      </c>
    </row>
    <row r="15" spans="1:17" s="29" customFormat="1" ht="15.75">
      <c r="A15" s="66" t="s">
        <v>17</v>
      </c>
      <c r="B15" s="37">
        <f aca="true" t="shared" si="10" ref="B15:M15">STDEV(B5:B12)</f>
        <v>3.597916063501209</v>
      </c>
      <c r="C15" s="37">
        <f t="shared" si="10"/>
        <v>3.4899600898250145</v>
      </c>
      <c r="D15" s="37">
        <f t="shared" si="10"/>
        <v>2.5628876013478936</v>
      </c>
      <c r="E15" s="38">
        <f t="shared" si="10"/>
        <v>0.5294589556465052</v>
      </c>
      <c r="F15" s="37">
        <f t="shared" si="10"/>
        <v>0.966492184581507</v>
      </c>
      <c r="G15" s="38">
        <f t="shared" si="10"/>
        <v>0.25495097567963676</v>
      </c>
      <c r="H15" s="38">
        <f t="shared" si="10"/>
        <v>11.375541242225388</v>
      </c>
      <c r="I15" s="38">
        <f t="shared" si="10"/>
        <v>4.237117329961134</v>
      </c>
      <c r="J15" s="38">
        <f t="shared" si="10"/>
        <v>2.525220994572232</v>
      </c>
      <c r="K15" s="37">
        <f t="shared" si="10"/>
        <v>1.1726934645541722</v>
      </c>
      <c r="L15" s="41">
        <f t="shared" si="10"/>
        <v>0.029815581193017224</v>
      </c>
      <c r="M15" s="41">
        <f t="shared" si="10"/>
        <v>0.05531888239582982</v>
      </c>
      <c r="N15" s="40" t="s">
        <v>0</v>
      </c>
      <c r="O15" s="40" t="s">
        <v>0</v>
      </c>
      <c r="P15" s="40" t="s">
        <v>0</v>
      </c>
      <c r="Q15" s="40" t="s">
        <v>0</v>
      </c>
    </row>
    <row r="16" spans="1:17" s="29" customFormat="1" ht="15.75">
      <c r="A16" s="66" t="s">
        <v>23</v>
      </c>
      <c r="B16" s="41">
        <f>B15/B14</f>
        <v>0.2919201674240332</v>
      </c>
      <c r="C16" s="41">
        <f aca="true" t="shared" si="11" ref="C16:M16">C15/C14</f>
        <v>0.2718566769094461</v>
      </c>
      <c r="D16" s="41">
        <f t="shared" si="11"/>
        <v>0.09612330431684551</v>
      </c>
      <c r="E16" s="41">
        <f t="shared" si="11"/>
        <v>0.16656199941691083</v>
      </c>
      <c r="F16" s="41">
        <f t="shared" si="11"/>
        <v>0.062103915475116914</v>
      </c>
      <c r="G16" s="41">
        <f t="shared" si="11"/>
        <v>0.146945807308148</v>
      </c>
      <c r="H16" s="41">
        <f t="shared" si="11"/>
        <v>0.13517950529299597</v>
      </c>
      <c r="I16" s="41">
        <f t="shared" si="11"/>
        <v>0.15702986912851705</v>
      </c>
      <c r="J16" s="41">
        <f t="shared" si="11"/>
        <v>0.08751036585045638</v>
      </c>
      <c r="K16" s="41">
        <f t="shared" si="11"/>
        <v>0.32446211696212884</v>
      </c>
      <c r="L16" s="41">
        <f t="shared" si="11"/>
        <v>0.19587537501460878</v>
      </c>
      <c r="M16" s="41">
        <f t="shared" si="11"/>
        <v>0.24181097969028242</v>
      </c>
      <c r="N16" s="40" t="s">
        <v>0</v>
      </c>
      <c r="O16" s="40" t="s">
        <v>0</v>
      </c>
      <c r="P16" s="40" t="s">
        <v>0</v>
      </c>
      <c r="Q16" s="40" t="s">
        <v>0</v>
      </c>
    </row>
    <row r="17" spans="1:17" s="29" customFormat="1" ht="9.75" customHeight="1">
      <c r="A17" s="80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27" t="s">
        <v>0</v>
      </c>
      <c r="N17" s="43"/>
      <c r="O17" s="43"/>
      <c r="P17" s="43"/>
      <c r="Q17" s="43"/>
    </row>
    <row r="18" spans="1:17" s="29" customFormat="1" ht="15.75">
      <c r="A18" s="67" t="s">
        <v>18</v>
      </c>
      <c r="B18" s="44">
        <f>B14+B15</f>
        <v>15.922916063501209</v>
      </c>
      <c r="C18" s="44">
        <f aca="true" t="shared" si="12" ref="C18:M18">C14+C15</f>
        <v>16.327460089825014</v>
      </c>
      <c r="D18" s="44">
        <f t="shared" si="12"/>
        <v>29.225387601347894</v>
      </c>
      <c r="E18" s="45">
        <f t="shared" si="12"/>
        <v>3.708208955646505</v>
      </c>
      <c r="F18" s="44">
        <f t="shared" si="12"/>
        <v>16.528992184581508</v>
      </c>
      <c r="G18" s="45">
        <f t="shared" si="12"/>
        <v>1.989950975679637</v>
      </c>
      <c r="H18" s="46">
        <f t="shared" si="12"/>
        <v>95.52691624222538</v>
      </c>
      <c r="I18" s="45">
        <f t="shared" si="12"/>
        <v>31.219992329961133</v>
      </c>
      <c r="J18" s="45">
        <f t="shared" si="12"/>
        <v>31.381470994572236</v>
      </c>
      <c r="K18" s="44">
        <f t="shared" si="12"/>
        <v>4.7869627528577094</v>
      </c>
      <c r="L18" s="47">
        <f t="shared" si="12"/>
        <v>0.18203267939024348</v>
      </c>
      <c r="M18" s="47">
        <f t="shared" si="12"/>
        <v>0.28408799150197395</v>
      </c>
      <c r="N18" s="49" t="s">
        <v>0</v>
      </c>
      <c r="O18" s="49" t="s">
        <v>0</v>
      </c>
      <c r="P18" s="49" t="s">
        <v>0</v>
      </c>
      <c r="Q18" s="49" t="s">
        <v>0</v>
      </c>
    </row>
    <row r="19" spans="1:17" s="29" customFormat="1" ht="15.75">
      <c r="A19" s="68" t="s">
        <v>19</v>
      </c>
      <c r="B19" s="50">
        <f>B14-B15</f>
        <v>8.72708393649879</v>
      </c>
      <c r="C19" s="50">
        <f aca="true" t="shared" si="13" ref="C19:M19">C14-C15</f>
        <v>9.347539910174985</v>
      </c>
      <c r="D19" s="50">
        <f t="shared" si="13"/>
        <v>24.09961239865211</v>
      </c>
      <c r="E19" s="52">
        <f t="shared" si="13"/>
        <v>2.649291044353494</v>
      </c>
      <c r="F19" s="50">
        <f t="shared" si="13"/>
        <v>14.596007815418494</v>
      </c>
      <c r="G19" s="52">
        <f t="shared" si="13"/>
        <v>1.4800490243203632</v>
      </c>
      <c r="H19" s="52">
        <f t="shared" si="13"/>
        <v>72.77583375777462</v>
      </c>
      <c r="I19" s="53">
        <f t="shared" si="13"/>
        <v>22.745757670038866</v>
      </c>
      <c r="J19" s="52">
        <f t="shared" si="13"/>
        <v>26.33102900542777</v>
      </c>
      <c r="K19" s="50">
        <f t="shared" si="13"/>
        <v>2.4415758237493645</v>
      </c>
      <c r="L19" s="54">
        <f t="shared" si="13"/>
        <v>0.12240151700420904</v>
      </c>
      <c r="M19" s="54">
        <f t="shared" si="13"/>
        <v>0.1734502267103143</v>
      </c>
      <c r="N19" s="55" t="s">
        <v>0</v>
      </c>
      <c r="O19" s="55" t="s">
        <v>0</v>
      </c>
      <c r="P19" s="55" t="s">
        <v>0</v>
      </c>
      <c r="Q19" s="55" t="s">
        <v>0</v>
      </c>
    </row>
    <row r="20" spans="1:17" s="29" customFormat="1" ht="9.75" customHeight="1">
      <c r="A20" s="80"/>
      <c r="B20" s="42"/>
      <c r="C20" s="42"/>
      <c r="D20" s="43"/>
      <c r="E20" s="43"/>
      <c r="F20" s="43"/>
      <c r="G20" s="43"/>
      <c r="H20" s="82"/>
      <c r="I20" s="82"/>
      <c r="J20" s="82"/>
      <c r="K20" s="43"/>
      <c r="L20" s="43"/>
      <c r="M20" s="27" t="s">
        <v>0</v>
      </c>
      <c r="N20" s="56"/>
      <c r="O20" s="56"/>
      <c r="P20" s="56"/>
      <c r="Q20" s="56"/>
    </row>
    <row r="21" spans="1:17" s="29" customFormat="1" ht="15.75">
      <c r="A21" s="69" t="s">
        <v>20</v>
      </c>
      <c r="B21" s="57">
        <f aca="true" t="shared" si="14" ref="B21:M21">MAX(B5:B12)</f>
        <v>18.1</v>
      </c>
      <c r="C21" s="83">
        <f t="shared" si="14"/>
        <v>18.1</v>
      </c>
      <c r="D21" s="83">
        <f t="shared" si="14"/>
        <v>30</v>
      </c>
      <c r="E21" s="84">
        <f t="shared" si="14"/>
        <v>4.41</v>
      </c>
      <c r="F21" s="83">
        <f t="shared" si="14"/>
        <v>17</v>
      </c>
      <c r="G21" s="84">
        <f t="shared" si="14"/>
        <v>2</v>
      </c>
      <c r="H21" s="84">
        <f t="shared" si="14"/>
        <v>107.604</v>
      </c>
      <c r="I21" s="84">
        <f t="shared" si="14"/>
        <v>32.3</v>
      </c>
      <c r="J21" s="84">
        <f t="shared" si="14"/>
        <v>32.3</v>
      </c>
      <c r="K21" s="89">
        <f t="shared" si="14"/>
        <v>5.6570698466780245</v>
      </c>
      <c r="L21" s="85">
        <f t="shared" si="14"/>
        <v>0.2117340860931567</v>
      </c>
      <c r="M21" s="58">
        <f t="shared" si="14"/>
        <v>0.29924344771683326</v>
      </c>
      <c r="N21" s="49" t="s">
        <v>0</v>
      </c>
      <c r="O21" s="49" t="s">
        <v>0</v>
      </c>
      <c r="P21" s="49" t="s">
        <v>0</v>
      </c>
      <c r="Q21" s="49" t="s">
        <v>0</v>
      </c>
    </row>
    <row r="22" spans="1:17" s="29" customFormat="1" ht="15.75">
      <c r="A22" s="70" t="s">
        <v>21</v>
      </c>
      <c r="B22" s="37">
        <f aca="true" t="shared" si="15" ref="B22:M22">MIN(B5:B12)</f>
        <v>8.5</v>
      </c>
      <c r="C22" s="37">
        <f t="shared" si="15"/>
        <v>8.5</v>
      </c>
      <c r="D22" s="37">
        <f t="shared" si="15"/>
        <v>22.7</v>
      </c>
      <c r="E22" s="38">
        <f t="shared" si="15"/>
        <v>2.76</v>
      </c>
      <c r="F22" s="37">
        <f t="shared" si="15"/>
        <v>13.9</v>
      </c>
      <c r="G22" s="38">
        <f t="shared" si="15"/>
        <v>1.43</v>
      </c>
      <c r="H22" s="38">
        <f t="shared" si="15"/>
        <v>72.312</v>
      </c>
      <c r="I22" s="38">
        <f t="shared" si="15"/>
        <v>21.45</v>
      </c>
      <c r="J22" s="38">
        <f t="shared" si="15"/>
        <v>25</v>
      </c>
      <c r="K22" s="90">
        <f t="shared" si="15"/>
        <v>2.34176072234763</v>
      </c>
      <c r="L22" s="41">
        <f t="shared" si="15"/>
        <v>0.11913819057453612</v>
      </c>
      <c r="M22" s="41">
        <f t="shared" si="15"/>
        <v>0.15021623973181153</v>
      </c>
      <c r="N22" s="55" t="s">
        <v>0</v>
      </c>
      <c r="O22" s="55" t="s">
        <v>0</v>
      </c>
      <c r="P22" s="55" t="s">
        <v>0</v>
      </c>
      <c r="Q22" s="55" t="s">
        <v>0</v>
      </c>
    </row>
    <row r="23" spans="1:17" s="29" customFormat="1" ht="9" customHeight="1">
      <c r="A23" s="71"/>
      <c r="B23" s="39"/>
      <c r="C23" s="39"/>
      <c r="D23" s="59"/>
      <c r="E23" s="59"/>
      <c r="F23" s="59"/>
      <c r="G23" s="59"/>
      <c r="H23" s="59"/>
      <c r="I23" s="59"/>
      <c r="J23" s="59"/>
      <c r="K23" s="59"/>
      <c r="L23" s="35"/>
      <c r="M23" s="27" t="s">
        <v>0</v>
      </c>
      <c r="N23" s="60"/>
      <c r="O23" s="60"/>
      <c r="P23" s="61"/>
      <c r="Q23" s="61"/>
    </row>
    <row r="24" spans="1:17" s="29" customFormat="1" ht="15.75">
      <c r="A24" s="72" t="s">
        <v>22</v>
      </c>
      <c r="B24" s="50">
        <f aca="true" t="shared" si="16" ref="B24:L24">B21-B22</f>
        <v>9.600000000000001</v>
      </c>
      <c r="C24" s="50">
        <f t="shared" si="16"/>
        <v>9.600000000000001</v>
      </c>
      <c r="D24" s="51">
        <f t="shared" si="16"/>
        <v>7.300000000000001</v>
      </c>
      <c r="E24" s="52">
        <f t="shared" si="16"/>
        <v>1.6500000000000004</v>
      </c>
      <c r="F24" s="62">
        <f t="shared" si="16"/>
        <v>3.0999999999999996</v>
      </c>
      <c r="G24" s="52">
        <f t="shared" si="16"/>
        <v>0.5700000000000001</v>
      </c>
      <c r="H24" s="52">
        <f t="shared" si="16"/>
        <v>35.292</v>
      </c>
      <c r="I24" s="52">
        <f t="shared" si="16"/>
        <v>10.849999999999998</v>
      </c>
      <c r="J24" s="52">
        <f t="shared" si="16"/>
        <v>7.299999999999997</v>
      </c>
      <c r="K24" s="62">
        <f t="shared" si="16"/>
        <v>3.3153091243303945</v>
      </c>
      <c r="L24" s="54">
        <f t="shared" si="16"/>
        <v>0.09259589551862057</v>
      </c>
      <c r="M24" s="48">
        <f>(H21-I24)/(H21-H24)</f>
        <v>1.3380075229560793</v>
      </c>
      <c r="N24" s="55" t="s">
        <v>0</v>
      </c>
      <c r="O24" s="55" t="s">
        <v>0</v>
      </c>
      <c r="P24" s="55" t="s">
        <v>0</v>
      </c>
      <c r="Q24" s="55" t="s">
        <v>0</v>
      </c>
    </row>
    <row r="25" spans="1:17" s="29" customFormat="1" ht="15.75">
      <c r="A25" s="73" t="s">
        <v>23</v>
      </c>
      <c r="B25" s="54">
        <f aca="true" t="shared" si="17" ref="B25:L25">B24/B22</f>
        <v>1.1294117647058826</v>
      </c>
      <c r="C25" s="54">
        <f t="shared" si="17"/>
        <v>1.1294117647058826</v>
      </c>
      <c r="D25" s="48">
        <f t="shared" si="17"/>
        <v>0.3215859030837005</v>
      </c>
      <c r="E25" s="48">
        <f t="shared" si="17"/>
        <v>0.597826086956522</v>
      </c>
      <c r="F25" s="48">
        <f t="shared" si="17"/>
        <v>0.22302158273381292</v>
      </c>
      <c r="G25" s="48">
        <f t="shared" si="17"/>
        <v>0.39860139860139865</v>
      </c>
      <c r="H25" s="48">
        <f t="shared" si="17"/>
        <v>0.4880517756388981</v>
      </c>
      <c r="I25" s="48">
        <f t="shared" si="17"/>
        <v>0.5058275058275058</v>
      </c>
      <c r="J25" s="48">
        <f t="shared" si="17"/>
        <v>0.29199999999999987</v>
      </c>
      <c r="K25" s="63">
        <f t="shared" si="17"/>
        <v>1.4157335088474692</v>
      </c>
      <c r="L25" s="48">
        <f t="shared" si="17"/>
        <v>0.777214217137955</v>
      </c>
      <c r="M25" s="48">
        <f>(H22-I25)/(H22-H25)</f>
        <v>0.9997525097042411</v>
      </c>
      <c r="N25" s="64" t="s">
        <v>0</v>
      </c>
      <c r="O25" s="64" t="s">
        <v>0</v>
      </c>
      <c r="P25" s="64" t="s">
        <v>0</v>
      </c>
      <c r="Q25" s="64" t="s">
        <v>0</v>
      </c>
    </row>
    <row r="26" s="29" customFormat="1" ht="12.75"/>
    <row r="27" spans="1:3" s="29" customFormat="1" ht="12.75">
      <c r="A27" s="88" t="s">
        <v>28</v>
      </c>
      <c r="B27" s="98">
        <v>9</v>
      </c>
      <c r="C27" s="86"/>
    </row>
    <row r="28" spans="1:3" s="29" customFormat="1" ht="12.75">
      <c r="A28" s="88" t="s">
        <v>29</v>
      </c>
      <c r="B28" s="99">
        <v>67.04</v>
      </c>
      <c r="C28" s="86"/>
    </row>
    <row r="29" spans="1:3" s="29" customFormat="1" ht="12.75">
      <c r="A29" s="88" t="s">
        <v>30</v>
      </c>
      <c r="B29" s="100">
        <v>67.56</v>
      </c>
      <c r="C29" s="86"/>
    </row>
    <row r="30" spans="1:3" ht="12.75">
      <c r="A30" s="88" t="s">
        <v>31</v>
      </c>
      <c r="B30" s="101">
        <v>8</v>
      </c>
      <c r="C30" s="87"/>
    </row>
    <row r="31" spans="1:3" ht="12.75">
      <c r="A31" s="88" t="s">
        <v>32</v>
      </c>
      <c r="B31" s="102">
        <v>0.189</v>
      </c>
      <c r="C31" s="8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2003-04-11T19:40:15Z</dcterms:modified>
  <cp:category/>
  <cp:version/>
  <cp:contentType/>
  <cp:contentStatus/>
</cp:coreProperties>
</file>