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ie\Documents\Gladys\Better Investing Activities-Events-Groups\Other Members Stock Reports\Monster Beverage\"/>
    </mc:Choice>
  </mc:AlternateContent>
  <bookViews>
    <workbookView xWindow="0" yWindow="0" windowWidth="20490" windowHeight="8655"/>
  </bookViews>
  <sheets>
    <sheet name="Sheet1" sheetId="1" r:id="rId1"/>
    <sheet name="MNST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D14" i="1" l="1"/>
  <c r="C14" i="1"/>
  <c r="Q14" i="1"/>
  <c r="R14" i="1" s="1"/>
  <c r="S14" i="1" s="1"/>
  <c r="Q12" i="1"/>
  <c r="R12" i="1" s="1"/>
  <c r="S12" i="1" s="1"/>
  <c r="J17" i="1" l="1"/>
  <c r="T14" i="1"/>
  <c r="U14" i="1" s="1"/>
  <c r="H17" i="1" l="1"/>
  <c r="C21" i="1" l="1"/>
  <c r="D19" i="1"/>
  <c r="Q8" i="1" l="1"/>
  <c r="R8" i="1" s="1"/>
  <c r="S8" i="1" s="1"/>
  <c r="T8" i="1" s="1"/>
  <c r="U8" i="1" s="1"/>
  <c r="Q6" i="1"/>
  <c r="R6" i="1" s="1"/>
  <c r="S6" i="1" s="1"/>
  <c r="T6" i="1" s="1"/>
  <c r="U6" i="1" s="1"/>
  <c r="C9" i="2" l="1"/>
  <c r="D9" i="2" l="1"/>
</calcChain>
</file>

<file path=xl/sharedStrings.xml><?xml version="1.0" encoding="utf-8"?>
<sst xmlns="http://schemas.openxmlformats.org/spreadsheetml/2006/main" count="89" uniqueCount="71">
  <si>
    <t>company</t>
  </si>
  <si>
    <t>ticker</t>
  </si>
  <si>
    <t>sales grth est</t>
  </si>
  <si>
    <t>EPS grth est</t>
  </si>
  <si>
    <t>Cur P/E</t>
  </si>
  <si>
    <t>Avg P/E</t>
  </si>
  <si>
    <t>Avg Hi P/E</t>
  </si>
  <si>
    <t>Avg Lw P/E</t>
  </si>
  <si>
    <t>Low Price</t>
  </si>
  <si>
    <t>VL Tmlins</t>
  </si>
  <si>
    <t>PAR</t>
  </si>
  <si>
    <t>Quality</t>
  </si>
  <si>
    <t>MI Sales Grth Est</t>
  </si>
  <si>
    <t>MS</t>
  </si>
  <si>
    <t>AVG</t>
  </si>
  <si>
    <t>*VL</t>
  </si>
  <si>
    <t>**ACE</t>
  </si>
  <si>
    <t>***BI grph</t>
  </si>
  <si>
    <t>****Yahoo</t>
  </si>
  <si>
    <t>*****Zacks</t>
  </si>
  <si>
    <t xml:space="preserve">Monster </t>
  </si>
  <si>
    <t>Beverage</t>
  </si>
  <si>
    <t>Consumer</t>
  </si>
  <si>
    <t>MNST</t>
  </si>
  <si>
    <t>Sales Grth Est</t>
  </si>
  <si>
    <t>Staple</t>
  </si>
  <si>
    <t>VL ATR</t>
  </si>
  <si>
    <t>6-16%</t>
  </si>
  <si>
    <t>Fin Strth</t>
  </si>
  <si>
    <t>A+</t>
  </si>
  <si>
    <t>Date</t>
  </si>
  <si>
    <t>Morningstar</t>
  </si>
  <si>
    <t>stars</t>
  </si>
  <si>
    <t>Fair Val</t>
  </si>
  <si>
    <t>Cur Price</t>
  </si>
  <si>
    <t>*VL Tmlins</t>
  </si>
  <si>
    <t>*VL Fin Strg</t>
  </si>
  <si>
    <t>*Earn Pred</t>
  </si>
  <si>
    <t>**Current P/E</t>
  </si>
  <si>
    <t>Moat</t>
  </si>
  <si>
    <t>PAR*</t>
  </si>
  <si>
    <t>Quality*</t>
  </si>
  <si>
    <t>(5 yrs)</t>
  </si>
  <si>
    <t>no discount</t>
  </si>
  <si>
    <t>narrow</t>
  </si>
  <si>
    <t>See</t>
  </si>
  <si>
    <t>sales grth est/yr</t>
  </si>
  <si>
    <t>Sales Growth</t>
  </si>
  <si>
    <t>EPS Growth</t>
  </si>
  <si>
    <t>sales&gt;</t>
  </si>
  <si>
    <t>EPS=</t>
  </si>
  <si>
    <t xml:space="preserve">MS </t>
  </si>
  <si>
    <t>tax rate</t>
  </si>
  <si>
    <t>Net Profit Margin</t>
  </si>
  <si>
    <t>PTP Margin</t>
  </si>
  <si>
    <t>PTP calc from Feb 21 VL</t>
  </si>
  <si>
    <t>closing price 3/11/21     108</t>
  </si>
  <si>
    <t>Monster Beverage</t>
  </si>
  <si>
    <t>CFRA-2 yr (industry)</t>
  </si>
  <si>
    <t>2 yr</t>
  </si>
  <si>
    <t>(2yr)</t>
  </si>
  <si>
    <t>2**</t>
  </si>
  <si>
    <t>2star price</t>
  </si>
  <si>
    <t>NASDAQ</t>
  </si>
  <si>
    <t>* 5 yr Data from Manifest Inv=</t>
  </si>
  <si>
    <t>11% rev, 25% EPS; avg price = $95/share</t>
  </si>
  <si>
    <t>Monster Beverage January 2024 (based on Q3 2023 results)</t>
  </si>
  <si>
    <t>Model for Value Line Projections - Jan 2024</t>
  </si>
  <si>
    <t>Model for Other Projections -Dec 2023</t>
  </si>
  <si>
    <t>(1 yrs)</t>
  </si>
  <si>
    <t>Zacks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</si>
</sst>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%"/>
    <numFmt numFmtId="165" formatCode="m/d/yy;@"/>
    <numFmt numFmtId="166" formatCode="&quot;$&quot;#,##0.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164" fontId="0" fillId="0" borderId="1" xfId="0" applyNumberFormat="1" applyBorder="1"/>
    <xf numFmtId="164" fontId="0" fillId="2" borderId="0" xfId="0" applyNumberFormat="1" applyFill="1"/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0" fillId="3" borderId="0" xfId="0" applyFill="1"/>
    <xf numFmtId="0" fontId="1" fillId="3" borderId="0" xfId="0" applyFont="1" applyFill="1"/>
    <xf numFmtId="164" fontId="0" fillId="3" borderId="0" xfId="0" applyNumberFormat="1" applyFill="1"/>
    <xf numFmtId="0" fontId="0" fillId="4" borderId="0" xfId="0" applyFill="1"/>
    <xf numFmtId="0" fontId="0" fillId="0" borderId="0" xfId="0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/>
    <xf numFmtId="0" fontId="0" fillId="6" borderId="0" xfId="0" applyFill="1"/>
    <xf numFmtId="0" fontId="0" fillId="6" borderId="0" xfId="0" applyFill="1" applyAlignment="1">
      <alignment wrapText="1"/>
    </xf>
    <xf numFmtId="0" fontId="0" fillId="7" borderId="0" xfId="0" applyFill="1"/>
    <xf numFmtId="0" fontId="0" fillId="8" borderId="1" xfId="0" applyFill="1" applyBorder="1"/>
    <xf numFmtId="0" fontId="0" fillId="9" borderId="0" xfId="0" applyFill="1"/>
    <xf numFmtId="0" fontId="0" fillId="9" borderId="1" xfId="0" applyFill="1" applyBorder="1"/>
    <xf numFmtId="164" fontId="0" fillId="9" borderId="1" xfId="0" applyNumberFormat="1" applyFill="1" applyBorder="1"/>
    <xf numFmtId="164" fontId="0" fillId="9" borderId="0" xfId="0" applyNumberFormat="1" applyFill="1" applyAlignment="1">
      <alignment horizontal="center"/>
    </xf>
    <xf numFmtId="164" fontId="0" fillId="9" borderId="0" xfId="0" applyNumberFormat="1" applyFill="1"/>
    <xf numFmtId="166" fontId="0" fillId="9" borderId="0" xfId="0" applyNumberFormat="1" applyFill="1"/>
    <xf numFmtId="165" fontId="0" fillId="3" borderId="0" xfId="0" applyNumberFormat="1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wrapText="1"/>
    </xf>
    <xf numFmtId="8" fontId="0" fillId="9" borderId="0" xfId="0" applyNumberFormat="1" applyFill="1"/>
    <xf numFmtId="0" fontId="0" fillId="3" borderId="0" xfId="0" applyFill="1" applyAlignment="1">
      <alignment horizontal="center"/>
    </xf>
    <xf numFmtId="0" fontId="0" fillId="0" borderId="0" xfId="0" applyFill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0" borderId="5" xfId="0" applyFill="1" applyBorder="1"/>
    <xf numFmtId="10" fontId="0" fillId="0" borderId="7" xfId="0" applyNumberFormat="1" applyBorder="1"/>
    <xf numFmtId="0" fontId="0" fillId="0" borderId="8" xfId="0" applyBorder="1"/>
    <xf numFmtId="0" fontId="0" fillId="10" borderId="0" xfId="0" applyFill="1" applyAlignment="1">
      <alignment wrapText="1"/>
    </xf>
    <xf numFmtId="0" fontId="0" fillId="6" borderId="4" xfId="0" applyFill="1" applyBorder="1"/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164" fontId="3" fillId="2" borderId="0" xfId="0" applyNumberFormat="1" applyFont="1" applyFill="1"/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14" fontId="0" fillId="0" borderId="0" xfId="0" applyNumberFormat="1" applyFont="1"/>
    <xf numFmtId="0" fontId="0" fillId="0" borderId="0" xfId="0" applyFont="1"/>
    <xf numFmtId="164" fontId="0" fillId="6" borderId="0" xfId="0" applyNumberFormat="1" applyFill="1" applyAlignment="1">
      <alignment wrapText="1"/>
    </xf>
    <xf numFmtId="164" fontId="0" fillId="6" borderId="0" xfId="0" applyNumberFormat="1" applyFill="1"/>
    <xf numFmtId="164" fontId="0" fillId="3" borderId="0" xfId="1" applyNumberFormat="1" applyFont="1" applyFill="1" applyAlignment="1">
      <alignment wrapText="1"/>
    </xf>
    <xf numFmtId="164" fontId="0" fillId="5" borderId="0" xfId="0" applyNumberFormat="1" applyFill="1" applyAlignment="1">
      <alignment wrapText="1"/>
    </xf>
    <xf numFmtId="164" fontId="0" fillId="3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164" fontId="0" fillId="7" borderId="0" xfId="0" applyNumberFormat="1" applyFill="1"/>
    <xf numFmtId="164" fontId="0" fillId="7" borderId="0" xfId="0" applyNumberFormat="1" applyFill="1" applyAlignment="1">
      <alignment wrapText="1"/>
    </xf>
    <xf numFmtId="164" fontId="0" fillId="10" borderId="0" xfId="0" applyNumberFormat="1" applyFill="1"/>
    <xf numFmtId="164" fontId="0" fillId="10" borderId="0" xfId="0" applyNumberFormat="1" applyFill="1" applyAlignment="1">
      <alignment wrapText="1"/>
    </xf>
    <xf numFmtId="164" fontId="0" fillId="0" borderId="0" xfId="0" applyNumberFormat="1" applyFill="1"/>
    <xf numFmtId="164" fontId="0" fillId="0" borderId="0" xfId="0" applyNumberFormat="1" applyFill="1" applyAlignment="1">
      <alignment wrapText="1"/>
    </xf>
    <xf numFmtId="164" fontId="0" fillId="8" borderId="1" xfId="1" applyNumberFormat="1" applyFont="1" applyFill="1" applyBorder="1" applyAlignment="1">
      <alignment wrapText="1"/>
    </xf>
    <xf numFmtId="9" fontId="0" fillId="0" borderId="0" xfId="1" applyFont="1"/>
    <xf numFmtId="10" fontId="0" fillId="0" borderId="0" xfId="0" applyNumberFormat="1"/>
    <xf numFmtId="9" fontId="0" fillId="0" borderId="0" xfId="0" applyNumberFormat="1"/>
    <xf numFmtId="0" fontId="4" fillId="0" borderId="0" xfId="0" applyFont="1"/>
    <xf numFmtId="0" fontId="0" fillId="6" borderId="6" xfId="0" applyFill="1" applyBorder="1"/>
    <xf numFmtId="0" fontId="0" fillId="0" borderId="0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BC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D9" sqref="D9"/>
    </sheetView>
  </sheetViews>
  <sheetFormatPr defaultRowHeight="15" x14ac:dyDescent="0.25"/>
  <cols>
    <col min="2" max="2" width="10.42578125" bestFit="1" customWidth="1"/>
    <col min="3" max="3" width="14.7109375" customWidth="1"/>
    <col min="4" max="4" width="11.5703125" bestFit="1" customWidth="1"/>
    <col min="5" max="5" width="7.28515625" bestFit="1" customWidth="1"/>
    <col min="6" max="6" width="7.7109375" bestFit="1" customWidth="1"/>
    <col min="7" max="7" width="6.28515625" bestFit="1" customWidth="1"/>
    <col min="8" max="8" width="7" bestFit="1" customWidth="1"/>
    <col min="9" max="9" width="5.5703125" bestFit="1" customWidth="1"/>
    <col min="10" max="10" width="7.140625" customWidth="1"/>
    <col min="11" max="11" width="6" bestFit="1" customWidth="1"/>
    <col min="12" max="12" width="7" bestFit="1" customWidth="1"/>
    <col min="13" max="13" width="9.42578125" customWidth="1"/>
    <col min="14" max="14" width="10.140625" customWidth="1"/>
  </cols>
  <sheetData>
    <row r="1" spans="1:21" ht="18.75" x14ac:dyDescent="0.3">
      <c r="F1" s="78" t="s">
        <v>66</v>
      </c>
    </row>
    <row r="2" spans="1:21" s="61" customFormat="1" ht="45.75" thickBot="1" x14ac:dyDescent="0.3">
      <c r="A2" s="53" t="s">
        <v>0</v>
      </c>
      <c r="B2" s="53" t="s">
        <v>1</v>
      </c>
      <c r="C2" s="54" t="s">
        <v>46</v>
      </c>
      <c r="D2" s="54" t="s">
        <v>3</v>
      </c>
      <c r="E2" s="55" t="s">
        <v>38</v>
      </c>
      <c r="F2" s="55" t="s">
        <v>5</v>
      </c>
      <c r="G2" s="55" t="s">
        <v>6</v>
      </c>
      <c r="H2" s="55" t="s">
        <v>7</v>
      </c>
      <c r="I2" s="55" t="s">
        <v>8</v>
      </c>
      <c r="J2" s="56" t="s">
        <v>35</v>
      </c>
      <c r="K2" s="57" t="s">
        <v>40</v>
      </c>
      <c r="L2" s="58" t="s">
        <v>41</v>
      </c>
      <c r="M2" s="59" t="s">
        <v>12</v>
      </c>
      <c r="N2" s="60"/>
      <c r="O2" s="61" t="s">
        <v>64</v>
      </c>
      <c r="R2" s="49" t="s">
        <v>65</v>
      </c>
    </row>
    <row r="3" spans="1:21" ht="45" x14ac:dyDescent="0.25">
      <c r="A3" s="6" t="s">
        <v>57</v>
      </c>
      <c r="B3" t="s">
        <v>23</v>
      </c>
      <c r="E3" s="22">
        <v>20</v>
      </c>
      <c r="F3" s="22">
        <v>20.3</v>
      </c>
      <c r="G3" s="22">
        <v>24.7</v>
      </c>
      <c r="H3" s="22">
        <v>15.9</v>
      </c>
      <c r="I3" s="22">
        <v>62.55</v>
      </c>
      <c r="J3" s="39">
        <v>2</v>
      </c>
      <c r="K3" s="13">
        <v>0.14799999999999999</v>
      </c>
      <c r="L3" s="14">
        <v>87</v>
      </c>
      <c r="M3" s="15">
        <v>0.122</v>
      </c>
      <c r="O3" s="43" t="s">
        <v>67</v>
      </c>
      <c r="P3" s="44"/>
      <c r="Q3" s="44"/>
      <c r="R3" s="44"/>
      <c r="S3" s="44"/>
      <c r="T3" s="44" t="s">
        <v>49</v>
      </c>
      <c r="U3" s="52">
        <v>8250</v>
      </c>
    </row>
    <row r="4" spans="1:21" x14ac:dyDescent="0.25">
      <c r="B4" s="27" t="s">
        <v>51</v>
      </c>
      <c r="C4" s="62">
        <v>0.08</v>
      </c>
      <c r="D4" s="62">
        <v>0.08</v>
      </c>
      <c r="E4" t="s">
        <v>60</v>
      </c>
      <c r="J4" s="16"/>
      <c r="K4" s="7"/>
      <c r="M4" s="7"/>
      <c r="O4" s="45"/>
      <c r="P4" s="23"/>
      <c r="Q4" s="23"/>
      <c r="R4" s="23"/>
      <c r="S4" s="23"/>
      <c r="T4" s="23"/>
      <c r="U4" s="46"/>
    </row>
    <row r="5" spans="1:21" ht="30" x14ac:dyDescent="0.25">
      <c r="B5" s="28" t="s">
        <v>58</v>
      </c>
      <c r="C5" s="63">
        <v>0.11</v>
      </c>
      <c r="D5" s="63">
        <v>0.21</v>
      </c>
      <c r="E5" t="s">
        <v>59</v>
      </c>
      <c r="F5" s="75"/>
      <c r="H5" s="75"/>
      <c r="I5" s="75"/>
      <c r="J5" s="17" t="s">
        <v>36</v>
      </c>
      <c r="K5" s="18"/>
      <c r="M5" s="34" t="s">
        <v>31</v>
      </c>
      <c r="N5" s="20"/>
      <c r="O5" s="45" t="s">
        <v>47</v>
      </c>
      <c r="P5" s="23">
        <v>2022</v>
      </c>
      <c r="Q5" s="23">
        <v>2023</v>
      </c>
      <c r="R5" s="23">
        <v>2024</v>
      </c>
      <c r="S5" s="23">
        <v>2025</v>
      </c>
      <c r="T5" s="23">
        <v>2026</v>
      </c>
      <c r="U5" s="46">
        <v>2027</v>
      </c>
    </row>
    <row r="6" spans="1:21" x14ac:dyDescent="0.25">
      <c r="A6" t="s">
        <v>45</v>
      </c>
      <c r="B6" s="16" t="s">
        <v>15</v>
      </c>
      <c r="C6" s="64">
        <v>5.5E-2</v>
      </c>
      <c r="D6" s="64">
        <v>0.17</v>
      </c>
      <c r="E6" t="s">
        <v>42</v>
      </c>
      <c r="J6" s="41" t="s">
        <v>29</v>
      </c>
      <c r="M6" s="31" t="s">
        <v>32</v>
      </c>
      <c r="N6" s="35" t="s">
        <v>61</v>
      </c>
      <c r="O6" s="47">
        <v>1.0549999999999999</v>
      </c>
      <c r="P6" s="23">
        <v>6311.1</v>
      </c>
      <c r="Q6" s="23">
        <f>P6*$O$6</f>
        <v>6658.2105000000001</v>
      </c>
      <c r="R6" s="23">
        <f>Q6*$O$6</f>
        <v>7024.4120775000001</v>
      </c>
      <c r="S6" s="23">
        <f>R6*$O$6</f>
        <v>7410.7547417625001</v>
      </c>
      <c r="T6" s="23">
        <f>S6*$O$6</f>
        <v>7818.3462525594368</v>
      </c>
      <c r="U6" s="46">
        <f>T6*$O$6</f>
        <v>8248.3552964502051</v>
      </c>
    </row>
    <row r="7" spans="1:21" x14ac:dyDescent="0.25">
      <c r="B7" s="21" t="s">
        <v>70</v>
      </c>
      <c r="C7" s="65">
        <v>0.125</v>
      </c>
      <c r="D7" s="65">
        <v>0.27</v>
      </c>
      <c r="E7" t="s">
        <v>69</v>
      </c>
      <c r="J7" s="17" t="s">
        <v>37</v>
      </c>
      <c r="K7" s="18"/>
      <c r="M7" s="31" t="s">
        <v>33</v>
      </c>
      <c r="N7" s="36">
        <v>50</v>
      </c>
      <c r="O7" s="48" t="s">
        <v>48</v>
      </c>
      <c r="P7" s="23"/>
      <c r="Q7" s="23"/>
      <c r="R7" s="23"/>
      <c r="S7" s="23"/>
      <c r="T7" s="23" t="s">
        <v>50</v>
      </c>
      <c r="U7" s="79">
        <v>2.5</v>
      </c>
    </row>
    <row r="8" spans="1:21" ht="15.75" thickBot="1" x14ac:dyDescent="0.3">
      <c r="B8" s="16" t="s">
        <v>63</v>
      </c>
      <c r="C8" s="66">
        <v>0.2</v>
      </c>
      <c r="D8" s="66">
        <v>0.2</v>
      </c>
      <c r="E8" t="s">
        <v>59</v>
      </c>
      <c r="J8" s="38">
        <v>95</v>
      </c>
      <c r="M8" s="31" t="s">
        <v>34</v>
      </c>
      <c r="N8" s="36">
        <v>56</v>
      </c>
      <c r="O8" s="49">
        <v>1.17</v>
      </c>
      <c r="P8" s="9">
        <v>1.1200000000000001</v>
      </c>
      <c r="Q8" s="9">
        <f>P8*O8</f>
        <v>1.3104</v>
      </c>
      <c r="R8" s="9">
        <f>Q8*$O$8</f>
        <v>1.5331679999999999</v>
      </c>
      <c r="S8" s="9">
        <f>R8*$O$8</f>
        <v>1.7938065599999997</v>
      </c>
      <c r="T8" s="9">
        <f>S8*$O$8</f>
        <v>2.0987536751999993</v>
      </c>
      <c r="U8" s="50">
        <f>T8*$O$8</f>
        <v>2.4555417999839992</v>
      </c>
    </row>
    <row r="9" spans="1:21" ht="15.75" thickBot="1" x14ac:dyDescent="0.3">
      <c r="B9" s="19" t="s">
        <v>18</v>
      </c>
      <c r="C9" s="67">
        <v>0.125</v>
      </c>
      <c r="D9" s="67">
        <v>0.25</v>
      </c>
      <c r="E9" t="s">
        <v>69</v>
      </c>
      <c r="J9" s="37"/>
      <c r="K9" s="7"/>
      <c r="M9" s="33" t="s">
        <v>39</v>
      </c>
      <c r="N9" s="32" t="s">
        <v>44</v>
      </c>
    </row>
    <row r="10" spans="1:21" x14ac:dyDescent="0.25">
      <c r="B10" s="29"/>
      <c r="C10" s="68"/>
      <c r="D10" s="69"/>
      <c r="K10" s="7"/>
      <c r="M10" s="31" t="s">
        <v>62</v>
      </c>
      <c r="N10" s="40">
        <v>50</v>
      </c>
      <c r="O10" s="43" t="s">
        <v>68</v>
      </c>
      <c r="P10" s="44"/>
      <c r="Q10" s="44"/>
      <c r="R10" s="44"/>
      <c r="S10" s="44"/>
      <c r="T10" s="44" t="s">
        <v>49</v>
      </c>
      <c r="U10" s="52">
        <v>8648</v>
      </c>
    </row>
    <row r="11" spans="1:21" x14ac:dyDescent="0.25">
      <c r="B11" s="28"/>
      <c r="C11" s="63"/>
      <c r="D11" s="62"/>
      <c r="K11" s="7"/>
      <c r="M11" s="31"/>
      <c r="N11" s="40"/>
      <c r="O11" s="45" t="s">
        <v>47</v>
      </c>
      <c r="P11" s="23">
        <v>2022</v>
      </c>
      <c r="Q11" s="23">
        <v>2023</v>
      </c>
      <c r="R11" s="23">
        <v>2024</v>
      </c>
      <c r="S11" s="80">
        <v>2025</v>
      </c>
      <c r="T11" s="80">
        <v>2026</v>
      </c>
      <c r="U11" s="46"/>
    </row>
    <row r="12" spans="1:21" x14ac:dyDescent="0.25">
      <c r="B12" s="51"/>
      <c r="C12" s="70"/>
      <c r="D12" s="71"/>
      <c r="K12" s="7"/>
      <c r="M12" s="31"/>
      <c r="N12" s="40"/>
      <c r="O12" s="47">
        <v>1.125</v>
      </c>
      <c r="P12" s="23">
        <v>6311.1</v>
      </c>
      <c r="Q12" s="23">
        <f>P12*$O$12</f>
        <v>7099.9875000000002</v>
      </c>
      <c r="R12" s="23">
        <f>Q12*$O$12</f>
        <v>7987.4859375000005</v>
      </c>
      <c r="S12" s="23">
        <f>R12*$O$12</f>
        <v>8985.9216796875007</v>
      </c>
      <c r="T12" s="23">
        <f>S12*$O$12</f>
        <v>10109.161889648438</v>
      </c>
      <c r="U12" s="46"/>
    </row>
    <row r="13" spans="1:21" x14ac:dyDescent="0.25">
      <c r="B13" s="42"/>
      <c r="C13" s="76"/>
      <c r="D13" s="77"/>
      <c r="H13" s="72"/>
      <c r="I13" s="73"/>
      <c r="K13" s="7"/>
      <c r="M13" s="31"/>
      <c r="N13" s="40"/>
      <c r="O13" s="48" t="s">
        <v>48</v>
      </c>
      <c r="P13" s="23"/>
      <c r="Q13" s="23"/>
      <c r="R13" s="23"/>
      <c r="S13" s="23"/>
      <c r="T13" s="23" t="s">
        <v>50</v>
      </c>
      <c r="U13" s="46">
        <v>2</v>
      </c>
    </row>
    <row r="14" spans="1:21" ht="15.75" thickBot="1" x14ac:dyDescent="0.3">
      <c r="A14" s="9"/>
      <c r="B14" s="30" t="s">
        <v>14</v>
      </c>
      <c r="C14" s="74">
        <f>(SUM(C4:C13))/6</f>
        <v>0.11583333333333334</v>
      </c>
      <c r="D14" s="74">
        <f>(SUM(D4:D13))/6</f>
        <v>0.19666666666666666</v>
      </c>
      <c r="E14" s="10"/>
      <c r="F14" s="10"/>
      <c r="G14" s="10"/>
      <c r="H14" s="10"/>
      <c r="I14" s="10"/>
      <c r="J14" s="9"/>
      <c r="K14" s="12"/>
      <c r="L14" s="9"/>
      <c r="M14" s="31" t="s">
        <v>43</v>
      </c>
      <c r="N14" s="31"/>
      <c r="O14" s="49">
        <v>1.21</v>
      </c>
      <c r="P14" s="9">
        <v>1.1200000000000001</v>
      </c>
      <c r="Q14" s="9">
        <f>P14*$O14</f>
        <v>1.3552000000000002</v>
      </c>
      <c r="R14" s="9">
        <f>Q14*$O$14</f>
        <v>1.6397920000000001</v>
      </c>
      <c r="S14" s="9">
        <f>R14*$O$14</f>
        <v>1.9841483200000001</v>
      </c>
      <c r="T14" s="9">
        <f>S14*$O$8</f>
        <v>2.3214535343999998</v>
      </c>
      <c r="U14" s="50">
        <f>T14*$O$8</f>
        <v>2.7161006352479995</v>
      </c>
    </row>
    <row r="15" spans="1:21" ht="12" customHeight="1" x14ac:dyDescent="0.25">
      <c r="A15" s="23"/>
      <c r="B15" s="23"/>
      <c r="C15" s="24"/>
      <c r="D15" s="25"/>
      <c r="E15" s="24"/>
      <c r="F15" s="24"/>
      <c r="G15" s="24"/>
      <c r="H15" s="24"/>
      <c r="I15" s="24"/>
      <c r="J15" s="23"/>
      <c r="K15" s="26"/>
      <c r="L15" s="23"/>
      <c r="M15" s="26"/>
      <c r="N15" s="23"/>
      <c r="Q15">
        <v>4</v>
      </c>
    </row>
    <row r="17" spans="1:10" x14ac:dyDescent="0.25">
      <c r="A17" t="s">
        <v>55</v>
      </c>
      <c r="H17">
        <f>(5.78-5.24)/5.24</f>
        <v>0.10305343511450382</v>
      </c>
      <c r="J17">
        <f>1500/247.3</f>
        <v>6.0655074807925597</v>
      </c>
    </row>
    <row r="18" spans="1:10" x14ac:dyDescent="0.25">
      <c r="B18" t="s">
        <v>52</v>
      </c>
      <c r="C18" t="s">
        <v>53</v>
      </c>
      <c r="D18" t="s">
        <v>54</v>
      </c>
    </row>
    <row r="19" spans="1:10" x14ac:dyDescent="0.25">
      <c r="B19">
        <v>0.13</v>
      </c>
      <c r="C19">
        <v>0.39600000000000002</v>
      </c>
      <c r="D19">
        <f>C19/(1-B19)</f>
        <v>0.45517241379310347</v>
      </c>
    </row>
    <row r="20" spans="1:10" x14ac:dyDescent="0.25">
      <c r="A20" t="s">
        <v>56</v>
      </c>
      <c r="C20">
        <v>108</v>
      </c>
    </row>
    <row r="21" spans="1:10" x14ac:dyDescent="0.25">
      <c r="B21" s="77">
        <v>0.9</v>
      </c>
      <c r="C21">
        <f>0.75*C20</f>
        <v>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H7" sqref="H7"/>
    </sheetView>
  </sheetViews>
  <sheetFormatPr defaultRowHeight="15" x14ac:dyDescent="0.25"/>
  <cols>
    <col min="2" max="2" width="9.7109375" customWidth="1"/>
    <col min="5" max="5" width="7.28515625" bestFit="1" customWidth="1"/>
    <col min="6" max="6" width="9" bestFit="1" customWidth="1"/>
    <col min="7" max="7" width="6.28515625" bestFit="1" customWidth="1"/>
    <col min="8" max="8" width="12.140625" customWidth="1"/>
    <col min="9" max="9" width="9" bestFit="1" customWidth="1"/>
    <col min="14" max="14" width="11.42578125" customWidth="1"/>
  </cols>
  <sheetData>
    <row r="1" spans="1:14" ht="30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4" x14ac:dyDescent="0.25">
      <c r="A2" t="s">
        <v>20</v>
      </c>
      <c r="B2" t="s">
        <v>23</v>
      </c>
      <c r="E2" s="6">
        <v>33.700000000000003</v>
      </c>
      <c r="F2" s="6">
        <v>34.200000000000003</v>
      </c>
      <c r="G2" s="6">
        <v>42.2</v>
      </c>
      <c r="H2" s="6">
        <v>26.2</v>
      </c>
      <c r="I2" s="6">
        <v>53.6</v>
      </c>
    </row>
    <row r="3" spans="1:14" x14ac:dyDescent="0.25">
      <c r="A3" t="s">
        <v>21</v>
      </c>
      <c r="B3" t="s">
        <v>13</v>
      </c>
      <c r="C3" s="6">
        <v>9</v>
      </c>
      <c r="K3" s="7"/>
      <c r="M3" s="7"/>
    </row>
    <row r="4" spans="1:14" ht="14.45" customHeight="1" x14ac:dyDescent="0.25">
      <c r="B4" t="s">
        <v>15</v>
      </c>
      <c r="C4" s="6">
        <v>10</v>
      </c>
      <c r="D4" s="6">
        <v>14.5</v>
      </c>
      <c r="E4" s="1" t="s">
        <v>26</v>
      </c>
      <c r="F4" s="2" t="s">
        <v>9</v>
      </c>
      <c r="G4" s="3" t="s">
        <v>10</v>
      </c>
      <c r="H4" s="4" t="s">
        <v>24</v>
      </c>
      <c r="I4" s="2" t="s">
        <v>11</v>
      </c>
      <c r="K4" s="7"/>
      <c r="M4" s="7"/>
    </row>
    <row r="5" spans="1:14" x14ac:dyDescent="0.25">
      <c r="A5" t="s">
        <v>22</v>
      </c>
      <c r="B5" t="s">
        <v>16</v>
      </c>
      <c r="C5" s="6">
        <v>9.4</v>
      </c>
      <c r="D5" s="6">
        <v>12.5</v>
      </c>
      <c r="E5" t="s">
        <v>27</v>
      </c>
      <c r="F5" s="6">
        <v>3</v>
      </c>
      <c r="G5" s="7">
        <v>0.13</v>
      </c>
      <c r="H5" s="8">
        <v>0.125</v>
      </c>
      <c r="I5" s="6">
        <v>100</v>
      </c>
      <c r="K5" s="7"/>
      <c r="M5" s="7"/>
    </row>
    <row r="6" spans="1:14" x14ac:dyDescent="0.25">
      <c r="A6" t="s">
        <v>25</v>
      </c>
      <c r="B6" t="s">
        <v>17</v>
      </c>
      <c r="C6" s="6"/>
      <c r="D6">
        <v>10.5</v>
      </c>
      <c r="M6" s="7"/>
    </row>
    <row r="7" spans="1:14" x14ac:dyDescent="0.25">
      <c r="B7" t="s">
        <v>18</v>
      </c>
      <c r="C7" s="6">
        <v>9.1</v>
      </c>
      <c r="D7" s="6">
        <v>11.75</v>
      </c>
      <c r="F7" s="1" t="s">
        <v>28</v>
      </c>
      <c r="H7" s="1" t="s">
        <v>30</v>
      </c>
      <c r="K7" s="7"/>
      <c r="M7" s="7"/>
    </row>
    <row r="8" spans="1:14" x14ac:dyDescent="0.25">
      <c r="B8" t="s">
        <v>19</v>
      </c>
      <c r="D8" s="6">
        <v>14.3</v>
      </c>
      <c r="F8" t="s">
        <v>29</v>
      </c>
      <c r="H8" s="5">
        <v>43861</v>
      </c>
      <c r="K8" s="7"/>
      <c r="M8" s="7"/>
    </row>
    <row r="9" spans="1:14" ht="15.75" thickBot="1" x14ac:dyDescent="0.3">
      <c r="A9" s="9"/>
      <c r="B9" s="9" t="s">
        <v>14</v>
      </c>
      <c r="C9" s="10">
        <f>SUM(C3+C4+C5+C7)/4</f>
        <v>9.375</v>
      </c>
      <c r="D9" s="11">
        <f>SUM(D4+D5+D6+D7+D8)/5</f>
        <v>12.709999999999999</v>
      </c>
      <c r="E9" s="10"/>
      <c r="F9" s="10"/>
      <c r="G9" s="10"/>
      <c r="H9" s="10"/>
      <c r="I9" s="10"/>
      <c r="J9" s="9"/>
      <c r="K9" s="12"/>
      <c r="L9" s="9"/>
      <c r="M9" s="12"/>
      <c r="N9" s="9"/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MNST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Sheryl</dc:creator>
  <cp:lastModifiedBy>Gladys</cp:lastModifiedBy>
  <cp:lastPrinted>2023-10-02T23:03:55Z</cp:lastPrinted>
  <dcterms:created xsi:type="dcterms:W3CDTF">2019-09-30T22:42:02Z</dcterms:created>
  <dcterms:modified xsi:type="dcterms:W3CDTF">2024-01-06T18:38:26Z</dcterms:modified>
</cp:coreProperties>
</file>