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0"/>
  </bookViews>
  <sheets>
    <sheet name="EPS Est" sheetId="1" r:id="rId1"/>
    <sheet name="ReadMe" sheetId="2" r:id="rId2"/>
    <sheet name="WebQuery" sheetId="3" r:id="rId3"/>
    <sheet name="TK Company" sheetId="4" state="hidden" r:id="rId4"/>
  </sheets>
  <definedNames>
    <definedName name="ACEChgAsPercent">'EPS Est'!$N$4</definedName>
    <definedName name="Company" localSheetId="3">'TK Company'!$A$16:$DF$33</definedName>
    <definedName name="dbPath">'EPS Est'!$A$5</definedName>
    <definedName name="FYCurrent">'EPS Est'!$N$8</definedName>
    <definedName name="FYEndCurrent">'EPS Est'!$M$8</definedName>
    <definedName name="FYNext">'EPS Est'!$P$8</definedName>
    <definedName name="PEGIncludesYield">'EPS Est'!$G$5</definedName>
    <definedName name="_xlnm.Print_Area" localSheetId="0">'EPS Est'!$E:$R</definedName>
    <definedName name="qryEPSEst" localSheetId="2">'WebQuery'!$A$1:$E$7</definedName>
    <definedName name="Ticker">'EPS Est'!$K$8</definedName>
  </definedNames>
  <calcPr fullCalcOnLoad="1"/>
</workbook>
</file>

<file path=xl/comments1.xml><?xml version="1.0" encoding="utf-8"?>
<comments xmlns="http://schemas.openxmlformats.org/spreadsheetml/2006/main">
  <authors>
    <author>Jim Thomas</author>
  </authors>
  <commentList>
    <comment ref="L8" authorId="0">
      <text>
        <r>
          <rPr>
            <b/>
            <sz val="8"/>
            <rFont val="Tahoma"/>
            <family val="0"/>
          </rPr>
          <t>Highlighted if different than "User" EPS from Toolkit.
Red if different by 10% or more.  Yellow otherwise.</t>
        </r>
      </text>
    </comment>
    <comment ref="M8" authorId="0">
      <text>
        <r>
          <rPr>
            <b/>
            <sz val="8"/>
            <rFont val="Tahoma"/>
            <family val="0"/>
          </rPr>
          <t>Yellow if FY End is in the past.  That means the fiscal year is over but the FY end earnings report has not been issued.  Red if the FY end report is overdue.</t>
        </r>
      </text>
    </comment>
    <comment ref="N8" authorId="0">
      <text>
        <r>
          <rPr>
            <b/>
            <sz val="8"/>
            <rFont val="Tahoma"/>
            <family val="0"/>
          </rPr>
          <t>Orange if the value obtained in the latest update differs from the previous value.</t>
        </r>
      </text>
    </comment>
    <comment ref="J8" authorId="0">
      <text>
        <r>
          <rPr>
            <b/>
            <sz val="8"/>
            <rFont val="Tahoma"/>
            <family val="0"/>
          </rPr>
          <t>Ticker symbol used in Toolkit.  In most situations this should be the same as the "Ticker" column.  If it's not the same, it will appear in a bold font.</t>
        </r>
      </text>
    </comment>
    <comment ref="K8" authorId="0">
      <text>
        <r>
          <rPr>
            <b/>
            <sz val="8"/>
            <rFont val="Tahoma"/>
            <family val="0"/>
          </rPr>
          <t>Stock ticker symbol.  Used to get EPS estimates from the internet.</t>
        </r>
      </text>
    </comment>
    <comment ref="C8" authorId="0">
      <text>
        <r>
          <rPr>
            <b/>
            <sz val="8"/>
            <rFont val="Tahoma"/>
            <family val="0"/>
          </rPr>
          <t>The "User" EPS value entered in Toolkit for use in PERT Report column E.</t>
        </r>
      </text>
    </comment>
    <comment ref="B8" authorId="0">
      <text>
        <r>
          <rPr>
            <b/>
            <sz val="8"/>
            <rFont val="Tahoma"/>
            <family val="0"/>
          </rPr>
          <t>"Est. Date" entered in Toolkit (the date associated with the "User" EPS value).</t>
        </r>
      </text>
    </comment>
    <comment ref="A8" authorId="0">
      <text>
        <r>
          <rPr>
            <b/>
            <sz val="8"/>
            <rFont val="Tahoma"/>
            <family val="0"/>
          </rPr>
          <t>"TRUE" if the "User" EPS value is actually being used on PERT Report (instead of the value calculated by Toolkit).</t>
        </r>
      </text>
    </comment>
    <comment ref="E6" authorId="0">
      <text>
        <r>
          <rPr>
            <b/>
            <sz val="8"/>
            <rFont val="Tahoma"/>
            <family val="0"/>
          </rPr>
          <t>These are the values that appear in PERT Report columns Z, Y, W/X and R, as they would be if the PERT Report column E value were equal to the "Proj. EPS in 12  months" value in this spreadsheet.</t>
        </r>
      </text>
    </comment>
    <comment ref="D7" authorId="0">
      <text>
        <r>
          <rPr>
            <b/>
            <sz val="8"/>
            <rFont val="Tahoma"/>
            <family val="0"/>
          </rPr>
          <t>The date of the current price in Toolkit.  Red if the current price hasn't been updated within the past week.</t>
        </r>
      </text>
    </comment>
    <comment ref="A7" authorId="0">
      <text>
        <r>
          <rPr>
            <b/>
            <sz val="8"/>
            <rFont val="Tahoma"/>
            <family val="0"/>
          </rPr>
          <t>To update these values in Toolkit, display PERT Report and select "Enter Estimated EPS" from the Options menu.  In order to do that the "Enable Advanced PERT Estimates" option must be checked at Options | Preferences.</t>
        </r>
      </text>
    </comment>
    <comment ref="O8" authorId="0">
      <text>
        <r>
          <rPr>
            <b/>
            <sz val="8"/>
            <rFont val="Tahoma"/>
            <family val="0"/>
          </rPr>
          <t>Change from last value that was different.</t>
        </r>
      </text>
    </comment>
    <comment ref="I2" authorId="0">
      <text>
        <r>
          <rPr>
            <b/>
            <sz val="8"/>
            <rFont val="Tahoma"/>
            <family val="0"/>
          </rPr>
          <t>Values entered here control the color coding below.  Green is preferred.  Yellow and Orange indicate concern.  No color is OK (but not ideal).</t>
        </r>
      </text>
    </comment>
    <comment ref="Q8" authorId="0">
      <text>
        <r>
          <rPr>
            <b/>
            <sz val="8"/>
            <rFont val="Tahoma"/>
            <family val="0"/>
          </rPr>
          <t>Change from last value that was different.</t>
        </r>
      </text>
    </comment>
    <comment ref="P8" authorId="0">
      <text>
        <r>
          <rPr>
            <b/>
            <sz val="8"/>
            <rFont val="Tahoma"/>
            <family val="0"/>
          </rPr>
          <t>Orange if the value obtained in the latest update differs from the previous value.</t>
        </r>
      </text>
    </comment>
    <comment ref="H8" authorId="0">
      <text>
        <r>
          <rPr>
            <b/>
            <sz val="8"/>
            <rFont val="Tahoma"/>
            <family val="0"/>
          </rPr>
          <t xml:space="preserve">Current Leading PE as a percentage of average </t>
        </r>
        <r>
          <rPr>
            <b/>
            <u val="single"/>
            <sz val="8"/>
            <rFont val="Tahoma"/>
            <family val="2"/>
          </rPr>
          <t>historical</t>
        </r>
        <r>
          <rPr>
            <b/>
            <sz val="8"/>
            <rFont val="Tahoma"/>
            <family val="0"/>
          </rPr>
          <t xml:space="preserve"> PEs (from SSG section 3).  
In Toolkit, this is RV on PERT Report (and "Projected Relative Value" on the SSG).</t>
        </r>
      </text>
    </comment>
    <comment ref="I8" authorId="0">
      <text>
        <r>
          <rPr>
            <b/>
            <sz val="8"/>
            <rFont val="Tahoma"/>
            <family val="0"/>
          </rPr>
          <t xml:space="preserve">Current Leading PE as a percentage of average </t>
        </r>
        <r>
          <rPr>
            <b/>
            <u val="single"/>
            <sz val="8"/>
            <rFont val="Tahoma"/>
            <family val="2"/>
          </rPr>
          <t>forecast</t>
        </r>
        <r>
          <rPr>
            <b/>
            <sz val="8"/>
            <rFont val="Tahoma"/>
            <family val="0"/>
          </rPr>
          <t xml:space="preserve"> PEs (from SSG section 4).</t>
        </r>
      </text>
    </comment>
  </commentList>
</comments>
</file>

<file path=xl/sharedStrings.xml><?xml version="1.0" encoding="utf-8"?>
<sst xmlns="http://schemas.openxmlformats.org/spreadsheetml/2006/main" count="567" uniqueCount="329">
  <si>
    <t>Ticker</t>
  </si>
  <si>
    <t>Low Estimate</t>
  </si>
  <si>
    <t>Average Estimate</t>
  </si>
  <si>
    <t>Today plus</t>
  </si>
  <si>
    <t>12 months</t>
  </si>
  <si>
    <t>SYY</t>
  </si>
  <si>
    <t>Analyst Estimate URLs</t>
  </si>
  <si>
    <t>Send questions and comments to jimthomas@yahoo.com</t>
  </si>
  <si>
    <t>1)</t>
  </si>
  <si>
    <t>2)</t>
  </si>
  <si>
    <t>Usage</t>
  </si>
  <si>
    <t>Notes</t>
  </si>
  <si>
    <t>This will also update the current FY end date as appropriate.</t>
  </si>
  <si>
    <t>3)</t>
  </si>
  <si>
    <t>4)</t>
  </si>
  <si>
    <t>Current and Next FY End estimates will be highlighted in orange if they change.</t>
  </si>
  <si>
    <t>analyst EPS estimates for the end of the current and next fiscal year.</t>
  </si>
  <si>
    <t>This spreadsheet estimates EPS 12 months from today based on average</t>
  </si>
  <si>
    <t>The "Current FY End" date will be highlighted in yellow if the date has past.  It will be</t>
  </si>
  <si>
    <t>5)</t>
  </si>
  <si>
    <t>The "WebQuery" sheet is used to obtain data from the internet.  There is normally no</t>
  </si>
  <si>
    <t>reason to look at it.</t>
  </si>
  <si>
    <t>6)</t>
  </si>
  <si>
    <t>Row Offset</t>
  </si>
  <si>
    <t>Toolkit Field Name</t>
  </si>
  <si>
    <t>Description</t>
  </si>
  <si>
    <t>EPSEst12Month</t>
  </si>
  <si>
    <t>User entered value: See [UseEpsOverride].</t>
  </si>
  <si>
    <t>CompanyId</t>
  </si>
  <si>
    <t>Name</t>
  </si>
  <si>
    <t>Industry</t>
  </si>
  <si>
    <t>ExchangeID</t>
  </si>
  <si>
    <t>Reference</t>
  </si>
  <si>
    <t>PreparedBy</t>
  </si>
  <si>
    <t>SourceID</t>
  </si>
  <si>
    <t>LastFiscalYear</t>
  </si>
  <si>
    <t>NumberOfYears</t>
  </si>
  <si>
    <t>FiscalYearEndMonth</t>
  </si>
  <si>
    <t>FiscalYearStartsInFiscalYear</t>
  </si>
  <si>
    <t>LastQuarterYear</t>
  </si>
  <si>
    <t>LastQuarterQtr</t>
  </si>
  <si>
    <t>DateOfData</t>
  </si>
  <si>
    <t>LastUpdate</t>
  </si>
  <si>
    <t>CurrentPrice</t>
  </si>
  <si>
    <t>CurrentPE</t>
  </si>
  <si>
    <t>CurrentDiv</t>
  </si>
  <si>
    <t>WeekHigh52</t>
  </si>
  <si>
    <t>WeekLow52</t>
  </si>
  <si>
    <t>CommonIssued</t>
  </si>
  <si>
    <t>TotalDebt</t>
  </si>
  <si>
    <t>ACE_FutureEarnings</t>
  </si>
  <si>
    <t>SelectedLowPrice</t>
  </si>
  <si>
    <t>SelectedHighPE</t>
  </si>
  <si>
    <t>SelectedLowPE</t>
  </si>
  <si>
    <t>HighYield</t>
  </si>
  <si>
    <t>HighEPSEstimate</t>
  </si>
  <si>
    <t>LowEPSEstimate</t>
  </si>
  <si>
    <t>ProjEPSGrowth</t>
  </si>
  <si>
    <t>ProjSalesGrowth</t>
  </si>
  <si>
    <t>CurrentDivYield</t>
  </si>
  <si>
    <t>AverageYield</t>
  </si>
  <si>
    <t>HistEPSGrowth</t>
  </si>
  <si>
    <t>AvgEarningsPerShare5</t>
  </si>
  <si>
    <t>UpDownRatio</t>
  </si>
  <si>
    <t>FiveYRSalesEst</t>
  </si>
  <si>
    <t>ProjPreTaxProfit</t>
  </si>
  <si>
    <t>ProjTaxRate</t>
  </si>
  <si>
    <t>ProjPrefDiv</t>
  </si>
  <si>
    <t>ProjLiab</t>
  </si>
  <si>
    <t>HistSalesGrowth</t>
  </si>
  <si>
    <t>AverageProfitMargin</t>
  </si>
  <si>
    <t>AverageReturnEquity</t>
  </si>
  <si>
    <t>Perc_div_payout</t>
  </si>
  <si>
    <t>ProjExtremeHighPrice</t>
  </si>
  <si>
    <t>TotalReturn</t>
  </si>
  <si>
    <t>ProjSeverePrice</t>
  </si>
  <si>
    <t>Perc_inside_owner</t>
  </si>
  <si>
    <t>InstOwner</t>
  </si>
  <si>
    <t>full_Dil_shares</t>
  </si>
  <si>
    <t>ACE_EarningsGrowthRate</t>
  </si>
  <si>
    <t>StockSplitIndicator</t>
  </si>
  <si>
    <t>PreferredStock</t>
  </si>
  <si>
    <t>PreferredDiv</t>
  </si>
  <si>
    <t>TrendPreTax</t>
  </si>
  <si>
    <t>TrendROE</t>
  </si>
  <si>
    <t>CurrentPriceDate</t>
  </si>
  <si>
    <t>ScaleSales</t>
  </si>
  <si>
    <t>ScaleEarnings</t>
  </si>
  <si>
    <t>ScalePretaxProfit</t>
  </si>
  <si>
    <t>ScalePrice</t>
  </si>
  <si>
    <t>GraphScale</t>
  </si>
  <si>
    <t>SyncOutlierFlag</t>
  </si>
  <si>
    <t>StartProjFromPoint</t>
  </si>
  <si>
    <t>EstEPS_5YrTotal</t>
  </si>
  <si>
    <t>Min5YrPrice</t>
  </si>
  <si>
    <t>Max5YrPrice</t>
  </si>
  <si>
    <t>Max5YrPE</t>
  </si>
  <si>
    <t>Min5YrPE</t>
  </si>
  <si>
    <t>Avg5YrLowPE</t>
  </si>
  <si>
    <t>Avg5YrHighPE</t>
  </si>
  <si>
    <t>Avg5YrPE</t>
  </si>
  <si>
    <t>Avg5YrPayout</t>
  </si>
  <si>
    <t>EstTaxRate</t>
  </si>
  <si>
    <t>RelativeValue</t>
  </si>
  <si>
    <t>ProjRelativeValue</t>
  </si>
  <si>
    <t>PAR</t>
  </si>
  <si>
    <t>CombinedEstYield</t>
  </si>
  <si>
    <t>QualitySource</t>
  </si>
  <si>
    <t>QualityRating</t>
  </si>
  <si>
    <t>ProjShares</t>
  </si>
  <si>
    <t>PMGRec</t>
  </si>
  <si>
    <t>SalesRSquared</t>
  </si>
  <si>
    <t>EPSRSquared</t>
  </si>
  <si>
    <t>UseEpsOverride</t>
  </si>
  <si>
    <t>EpsEstDate</t>
  </si>
  <si>
    <t>EpsEstSource</t>
  </si>
  <si>
    <t>DataLocked</t>
  </si>
  <si>
    <t>LowPriceSelection</t>
  </si>
  <si>
    <t>SCLData</t>
  </si>
  <si>
    <t/>
  </si>
  <si>
    <t>DOWN</t>
  </si>
  <si>
    <t>S&amp;P</t>
  </si>
  <si>
    <t xml:space="preserve">B  </t>
  </si>
  <si>
    <t>Buy</t>
  </si>
  <si>
    <t>UP</t>
  </si>
  <si>
    <t xml:space="preserve">A+ </t>
  </si>
  <si>
    <t xml:space="preserve">A  </t>
  </si>
  <si>
    <t>MSFT</t>
  </si>
  <si>
    <t>Systems Software</t>
  </si>
  <si>
    <t xml:space="preserve">B+ </t>
  </si>
  <si>
    <t>EVEN</t>
  </si>
  <si>
    <t>Industrial Machinery</t>
  </si>
  <si>
    <t>Pharmaceuticals</t>
  </si>
  <si>
    <t>Data Processing &amp; Outsourced</t>
  </si>
  <si>
    <t>Health Care Equipment</t>
  </si>
  <si>
    <t>Health Care Services</t>
  </si>
  <si>
    <t>Est. Date</t>
  </si>
  <si>
    <t>"User" EPS</t>
  </si>
  <si>
    <t>Est. EPS Next FY</t>
  </si>
  <si>
    <t>Proj. EPS in 12 months</t>
  </si>
  <si>
    <t>Use the "Locate Toolkit Database" and "Refresh Toolkit Data" buttons to get the</t>
  </si>
  <si>
    <t>corresponding EPS estimates from Toolkit so you can see if they need updating.</t>
  </si>
  <si>
    <t>spreadsheet (based on a calculation using today's date).  Those that differ from the</t>
  </si>
  <si>
    <t>It also compares these estimates with the corresponding value in Toolkit</t>
  </si>
  <si>
    <t xml:space="preserve">(on PERT Report) and highlights those that differ (i.e., those that should </t>
  </si>
  <si>
    <t>be updated in Toolkit).</t>
  </si>
  <si>
    <t>Toolkit Ticker</t>
  </si>
  <si>
    <t xml:space="preserve">case you're using a different ticker symbol in Toolkit (perhaps, to prevent automatic </t>
  </si>
  <si>
    <t>High P/E</t>
  </si>
  <si>
    <t>EPS Growth</t>
  </si>
  <si>
    <t>Total Return</t>
  </si>
  <si>
    <t>High Price</t>
  </si>
  <si>
    <t>Current Price</t>
  </si>
  <si>
    <t>Div Yield</t>
  </si>
  <si>
    <t>PEG</t>
  </si>
  <si>
    <t>Low P/E</t>
  </si>
  <si>
    <t>Hist. Avg. PE</t>
  </si>
  <si>
    <t>US / DS</t>
  </si>
  <si>
    <t>Leading RV</t>
  </si>
  <si>
    <t>Low Price</t>
  </si>
  <si>
    <t>From Toolkit PERT Report</t>
  </si>
  <si>
    <t xml:space="preserve">This also gets additional information from Toolkit that's used to calculate the </t>
  </si>
  <si>
    <t>Management Results</t>
  </si>
  <si>
    <t>"adjusted offensive portfolio management results".</t>
  </si>
  <si>
    <t>Used?</t>
  </si>
  <si>
    <t>Adjusted "Offensive" Portfolio</t>
  </si>
  <si>
    <t>T o o l k i t  S S G   I n f o r m a t i o n</t>
  </si>
  <si>
    <t>Options | "Enter Est. EPS"</t>
  </si>
  <si>
    <t>Don't forget to read the cell comments.  Cells with a red triangle in the upper right</t>
  </si>
  <si>
    <t>corner have a comment.  Let your mouse cursor hover over such a cell to see the comment.</t>
  </si>
  <si>
    <t>corresponding value in Toolkit will be highlighted in yellow (or red if they're really different).</t>
  </si>
  <si>
    <t>Click the "Update from …" button when you want to get updated analyst estimates.</t>
  </si>
  <si>
    <t>Current Price Date</t>
  </si>
  <si>
    <t>TargetReward</t>
  </si>
  <si>
    <t>IgnorePriceDate</t>
  </si>
  <si>
    <t>needsOffense</t>
  </si>
  <si>
    <t>needsDefense</t>
  </si>
  <si>
    <t>RiskIndex</t>
  </si>
  <si>
    <t>Thanks to Ralph Seger for the idea of estimating future EPS in this way in the first place.</t>
  </si>
  <si>
    <t>Chg.</t>
  </si>
  <si>
    <t>The 12 month EPS estimates are updated automatically every time you open the</t>
  </si>
  <si>
    <t>7)</t>
  </si>
  <si>
    <t xml:space="preserve">If an update does not change the analyst estimate (i.e., it's no longer highlighted in </t>
  </si>
  <si>
    <r>
      <t xml:space="preserve">The Chg. columns are updated </t>
    </r>
    <r>
      <rPr>
        <u val="single"/>
        <sz val="10"/>
        <rFont val="Arial"/>
        <family val="2"/>
      </rPr>
      <t>only</t>
    </r>
    <r>
      <rPr>
        <sz val="10"/>
        <rFont val="Arial"/>
        <family val="0"/>
      </rPr>
      <t xml:space="preserve"> when the corresponding analyst estimate changes.</t>
    </r>
  </si>
  <si>
    <t>H i g h l i g h t i n g   L i m i t s</t>
  </si>
  <si>
    <t>above</t>
  </si>
  <si>
    <t>below</t>
  </si>
  <si>
    <t>Est. EPS This FY</t>
  </si>
  <si>
    <t>This
FY End</t>
  </si>
  <si>
    <t>Est. EPS</t>
  </si>
  <si>
    <t>1 yr % change</t>
  </si>
  <si>
    <t>Days into this FY</t>
  </si>
  <si>
    <t>Use the "Create Prospector .QDF file" button to create a query file for the ticker symbols</t>
  </si>
  <si>
    <t>listed in the spreadsheet, which can be imported into NAIC Stock Prospector.</t>
  </si>
  <si>
    <t>8)</t>
  </si>
  <si>
    <t>Use the "Show Chg. As % …" checkbox to select how you prefer to see changes</t>
  </si>
  <si>
    <t>in analyst EPS estimates (as dollars or as a percentage).</t>
  </si>
  <si>
    <t>You can cancel the update process by pressing Ctrl+Break on your keyboard.</t>
  </si>
  <si>
    <t>Click the "Update from …" button to download the necessary data and make the estimates.</t>
  </si>
  <si>
    <t>Note that if you have a lot of ticker symbols (more than 25) the query will require</t>
  </si>
  <si>
    <t>multiple rows in Prospector, requiring that you enable "Pro mode" in Prospector</t>
  </si>
  <si>
    <t>in order for the query to work properly.</t>
  </si>
  <si>
    <t>highlighted in red when it is over 10 weeks in the past.  Presumably, analyst estimates</t>
  </si>
  <si>
    <t>will be updated within 10 weeks after the FY end and red highlighting will never appear.</t>
  </si>
  <si>
    <t>When "Current FY End" changes, the Chg. colunms will show "new fy".</t>
  </si>
  <si>
    <t>Ralph's RV</t>
  </si>
  <si>
    <t>Inserting Rows Using the Keyboard</t>
  </si>
  <si>
    <t>Use the arrow keys to move to column A of the row for any existing stock.</t>
  </si>
  <si>
    <t>Hold down either Shift key and press the space bar.  That will select the entire row.</t>
  </si>
  <si>
    <t>Inserting Rows Using the Mouse</t>
  </si>
  <si>
    <t xml:space="preserve">Notice the column at the far left with row numbers in it?  Right-click (below) means to </t>
  </si>
  <si>
    <t>click on one of those row numbers with your right mouse button.</t>
  </si>
  <si>
    <t xml:space="preserve">Right-click on the row number for any existing row for a stock.  Select Copy from the </t>
  </si>
  <si>
    <t>pop-up menu.</t>
  </si>
  <si>
    <t>Right-click on the row number of the row above which you'd like to insert the new row.</t>
  </si>
  <si>
    <t>Select "Insert Copied Cells) from the pop-up menu.</t>
  </si>
  <si>
    <t>In step (3) you can also (left) click on a row number, hold down the mouse button and</t>
  </si>
  <si>
    <t>drag the mouse up or down to select multiple rows.  Then right-click on one of those</t>
  </si>
  <si>
    <t>selected row numbers and select Insert Copied Cells from the pop-up menu.</t>
  </si>
  <si>
    <t>If you selected, say, 5 rows then 5 new rows will be inserted.</t>
  </si>
  <si>
    <t>(Ctrl+C is a shortcut for selecting Edit | Copy from the toolbar.)</t>
  </si>
  <si>
    <t>Hold down either Ctrl key and press C.  That will copy the selected row.</t>
  </si>
  <si>
    <t>Use the arrow keys to move to column A of the row where you'd like to insert the new row.</t>
  </si>
  <si>
    <t>Select Insert | Copied Cells from the toolbar.  This will insert a duplicate of the row you</t>
  </si>
  <si>
    <t>just copied.</t>
  </si>
  <si>
    <r>
      <t xml:space="preserve">The new row will be inserted </t>
    </r>
    <r>
      <rPr>
        <b/>
        <sz val="10"/>
        <rFont val="Arial"/>
        <family val="2"/>
      </rPr>
      <t>above</t>
    </r>
    <r>
      <rPr>
        <sz val="10"/>
        <rFont val="Arial"/>
        <family val="0"/>
      </rPr>
      <t xml:space="preserve"> this row.</t>
    </r>
  </si>
  <si>
    <t>Drug Retail</t>
  </si>
  <si>
    <t>This spreadsheet requires Excel 2000 or later.</t>
  </si>
  <si>
    <t>Thanks to Nancy Isaacs for motivating me to do this automatically in a spreadsheet.</t>
  </si>
  <si>
    <t>Individual blank rows are allowed in the list of companies.  The "Update from …" button</t>
  </si>
  <si>
    <t>will stop updating data when two consecutive rows appear without a ticker symbol.</t>
  </si>
  <si>
    <t>To add rows for additional companies, see "Inserting Rows" below.</t>
  </si>
  <si>
    <t>9)</t>
  </si>
  <si>
    <t xml:space="preserve">columns probably won't be meaningful.  That's because, before you clicked that button, </t>
  </si>
  <si>
    <t>After the first time you use the "Update from …" button the information in the two "Chg."</t>
  </si>
  <si>
    <t>the information in the "This FY End" and "Est. EPS" columns probably didn't correspond</t>
  </si>
  <si>
    <t>to the ticker symbols.  You can erase unwanted information in the "Chg." columns by</t>
  </si>
  <si>
    <t>selecting the appropriate cells and pressing the "Delete" (or "Del") or key on your keyboard.</t>
  </si>
  <si>
    <r>
      <t xml:space="preserve">of change the last time there </t>
    </r>
    <r>
      <rPr>
        <u val="single"/>
        <sz val="10"/>
        <rFont val="Arial"/>
        <family val="2"/>
      </rPr>
      <t>was</t>
    </r>
    <r>
      <rPr>
        <sz val="10"/>
        <rFont val="Arial"/>
        <family val="0"/>
      </rPr>
      <t xml:space="preserve"> a change).</t>
    </r>
  </si>
  <si>
    <t>orange), the corresponding Chg. column will retain it's previous value (to show the amount</t>
  </si>
  <si>
    <t>Section 3 average historical div'd payout.</t>
  </si>
  <si>
    <t>User judgment entered in section 5B.</t>
  </si>
  <si>
    <t>Avg. Payout</t>
  </si>
  <si>
    <t>Est. Future Yield</t>
  </si>
  <si>
    <t xml:space="preserve">  Earnings Estimates</t>
  </si>
  <si>
    <t>Number of Analysts</t>
  </si>
  <si>
    <t>High Estimate</t>
  </si>
  <si>
    <t>Year Ago EPS</t>
  </si>
  <si>
    <t>Growth Rate</t>
  </si>
  <si>
    <t>SYK</t>
  </si>
  <si>
    <t>Adding Rows Using the Keyboard</t>
  </si>
  <si>
    <t>Use the arrow keys to move to the last row that has a ticker symbol (any column will do).</t>
  </si>
  <si>
    <t>Repeat step (3) to select as many rows as you like.</t>
  </si>
  <si>
    <t>the rows you've selected.  (Ctrl+D is a shortcut for selecting Edit | Fill | Down from the toolbar).</t>
  </si>
  <si>
    <t>Hold down either Shift key and press the "space bar" key.  That will select the entire row.</t>
  </si>
  <si>
    <t>Still holding down either Shift key, press the "down arrow" key.  That will select the next row too.</t>
  </si>
  <si>
    <t>Hold down either Ctrl key and press D.  That will duplicate the first selected row into the rest of</t>
  </si>
  <si>
    <t>WAG</t>
  </si>
  <si>
    <t>Updated 2/7/2007.</t>
  </si>
  <si>
    <t>DHR</t>
  </si>
  <si>
    <t>Application Software</t>
  </si>
  <si>
    <t>QSII</t>
  </si>
  <si>
    <t>FDS</t>
  </si>
  <si>
    <t>CSCO</t>
  </si>
  <si>
    <t>Communications Equipment</t>
  </si>
  <si>
    <t>INFY</t>
  </si>
  <si>
    <t>IT Consulting &amp; Other Servic</t>
  </si>
  <si>
    <t>AFL</t>
  </si>
  <si>
    <t>ECL</t>
  </si>
  <si>
    <t>PH</t>
  </si>
  <si>
    <t>TEVA</t>
  </si>
  <si>
    <t>AFAM</t>
  </si>
  <si>
    <t>TK6_PlotWhat</t>
  </si>
  <si>
    <t>TK6_FutureEpsAnalyst</t>
  </si>
  <si>
    <t>TK6_FutureEpsAnalysis</t>
  </si>
  <si>
    <t>Sector</t>
  </si>
  <si>
    <t>TSGrowthRate</t>
  </si>
  <si>
    <t>Consumer Discretionary</t>
  </si>
  <si>
    <t>Healthcare</t>
  </si>
  <si>
    <t>Information Technology</t>
  </si>
  <si>
    <t>Industrials</t>
  </si>
  <si>
    <t>Financial</t>
  </si>
  <si>
    <t>Life &amp; Health Insurance</t>
  </si>
  <si>
    <t>Consumer Staples</t>
  </si>
  <si>
    <t>Specialty Chemicals</t>
  </si>
  <si>
    <t>Materials</t>
  </si>
  <si>
    <t>TK6_FutureSalesAnalysis</t>
  </si>
  <si>
    <t>ScaleShares</t>
  </si>
  <si>
    <t>ScaleDividends</t>
  </si>
  <si>
    <t>ScaleBookValue</t>
  </si>
  <si>
    <t>ScaleNetIncome</t>
  </si>
  <si>
    <t>ScaleCashFlowPerShare</t>
  </si>
  <si>
    <t>ScaleLongTermDebt</t>
  </si>
  <si>
    <t>Qtr(11/10)</t>
  </si>
  <si>
    <t>FY(8/11)</t>
  </si>
  <si>
    <t>BWLD</t>
  </si>
  <si>
    <t>Qtr(2/11)</t>
  </si>
  <si>
    <t>FY(8/12)</t>
  </si>
  <si>
    <t>AAPL</t>
  </si>
  <si>
    <t>MA</t>
  </si>
  <si>
    <t>C:\my data\MC.MDB</t>
  </si>
  <si>
    <t>Computer Hardware</t>
  </si>
  <si>
    <t>Jim</t>
  </si>
  <si>
    <t>VL -10/8/10</t>
  </si>
  <si>
    <t>Morningstr</t>
  </si>
  <si>
    <t>Len Dougla</t>
  </si>
  <si>
    <t>MI</t>
  </si>
  <si>
    <t>ET</t>
  </si>
  <si>
    <t>Sudip Suve</t>
  </si>
  <si>
    <t>cliff</t>
  </si>
  <si>
    <t>Food Distributors</t>
  </si>
  <si>
    <t>C Johnson</t>
  </si>
  <si>
    <t>Yahoo</t>
  </si>
  <si>
    <t>2010=1.94|2011=2.02</t>
  </si>
  <si>
    <t>Health Care Technology</t>
  </si>
  <si>
    <t>CORMIER</t>
  </si>
  <si>
    <t>2011=2.18|2012=2.84</t>
  </si>
  <si>
    <t>Joe Bowen</t>
  </si>
  <si>
    <t>Restaurants</t>
  </si>
  <si>
    <t>C Cormier</t>
  </si>
  <si>
    <t>2010=2.07|2011=2.46</t>
  </si>
  <si>
    <t>YF &amp; Manifest &amp; VL</t>
  </si>
  <si>
    <t>2010=13.6|2011=16.15|2014=21.69</t>
  </si>
  <si>
    <t>C. Rolls</t>
  </si>
  <si>
    <t>YF / MI - 06/18/10</t>
  </si>
  <si>
    <t>2010=2.19|2011=2.52|2014=3.4</t>
  </si>
  <si>
    <t>Group C</t>
  </si>
  <si>
    <t>2011=18.91|2012=21.95</t>
  </si>
  <si>
    <t>2011=86780|2012=99870</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</si>
</sst>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409]dddd\,\ mmmm\ dd\,\ yyyy"/>
    <numFmt numFmtId="167" formatCode="mm/dd/yy;@"/>
    <numFmt numFmtId="168" formatCode="0.0%"/>
    <numFmt numFmtId="169" formatCode="&quot;$&quot;#,##0.00"/>
    <numFmt numFmtId="170" formatCode="&quot;Yes&quot;;&quot;Yes&quot;;&quot;No&quot;"/>
    <numFmt numFmtId="171" formatCode="&quot;True&quot;;&quot;True&quot;;&quot;False&quot;"/>
    <numFmt numFmtId="172" formatCode="&quot;On&quot;;&quot;On&quot;;&quot;Off&quot;"/>
    <numFmt numFmtId="173" formatCode="[$€-2]\ #,##0.00_);[Red]\([$€-2]\ #,##0.00\)"/>
    <numFmt numFmtId="174" formatCode="m/d/yyyy;@"/>
    <numFmt numFmtId="175" formatCode="mm/dd/yyyy;@"/>
    <numFmt numFmtId="176" formatCode="#,##0.0"/>
    <numFmt numFmtId="177" formatCode="&quot;$&quot;#,##0.0"/>
    <numFmt numFmtId="178" formatCode="_(&quot;$&quot;* #,##0.0_);_(&quot;$&quot;* \(#,##0.0\);_(&quot;$&quot;* &quot;-&quot;?_);_(@_)"/>
    <numFmt numFmtId="179" formatCode="&quot;$&quot;#,##0.0_);\(&quot;$&quot;#,##0.0\)"/>
    <numFmt numFmtId="180" formatCode="0.0%;0.0%;&quot;&quot;"/>
    <numFmt numFmtId="181" formatCode="0.0%;\-0.0%;&quot;&quot;"/>
    <numFmt numFmtId="182" formatCode="0.0"/>
    <numFmt numFmtId="183" formatCode="\+0.00;\-0.00;&quot;---&quot;"/>
    <numFmt numFmtId="184" formatCode="\+0.00;\-0.00;&quot;none&quot;"/>
  </numFmts>
  <fonts count="30">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sz val="8"/>
      <name val="Arial"/>
      <family val="0"/>
    </font>
    <font>
      <b/>
      <sz val="8"/>
      <name val="Arial"/>
      <family val="2"/>
    </font>
    <font>
      <b/>
      <sz val="8"/>
      <name val="Tahoma"/>
      <family val="0"/>
    </font>
    <font>
      <u val="single"/>
      <sz val="10"/>
      <name val="Arial"/>
      <family val="2"/>
    </font>
    <font>
      <b/>
      <sz val="10"/>
      <color indexed="9"/>
      <name val="Arial"/>
      <family val="0"/>
    </font>
    <font>
      <b/>
      <sz val="8"/>
      <color indexed="9"/>
      <name val="Arial"/>
      <family val="2"/>
    </font>
    <font>
      <sz val="8"/>
      <name val="Tahoma"/>
      <family val="2"/>
    </font>
    <font>
      <b/>
      <u val="single"/>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thin"/>
    </border>
    <border>
      <left style="medium"/>
      <right style="medium"/>
      <top style="medium"/>
      <bottom style="thin"/>
    </border>
    <border>
      <left style="medium"/>
      <right style="medium"/>
      <top style="thin"/>
      <bottom style="medium"/>
    </border>
    <border>
      <left style="thin"/>
      <right>
        <color indexed="63"/>
      </right>
      <top>
        <color indexed="63"/>
      </top>
      <bottom>
        <color indexed="63"/>
      </bottom>
    </border>
    <border>
      <left style="thin"/>
      <right style="medium"/>
      <top style="thin"/>
      <bottom style="thin"/>
    </border>
    <border>
      <left style="thin"/>
      <right style="medium"/>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4">
    <xf numFmtId="0" fontId="0" fillId="0" borderId="0" xfId="0" applyAlignment="1">
      <alignment/>
    </xf>
    <xf numFmtId="0" fontId="0" fillId="0" borderId="0" xfId="0" applyAlignment="1">
      <alignment horizontal="center"/>
    </xf>
    <xf numFmtId="0" fontId="1" fillId="0" borderId="0" xfId="0" applyFont="1" applyAlignment="1">
      <alignment horizontal="center"/>
    </xf>
    <xf numFmtId="2" fontId="0" fillId="0" borderId="0" xfId="0" applyNumberFormat="1" applyAlignment="1">
      <alignment horizontal="center"/>
    </xf>
    <xf numFmtId="0" fontId="0" fillId="0" borderId="0" xfId="0" applyAlignment="1">
      <alignment horizontal="left"/>
    </xf>
    <xf numFmtId="0" fontId="1" fillId="0" borderId="0" xfId="0" applyFont="1" applyAlignment="1">
      <alignment horizontal="right"/>
    </xf>
    <xf numFmtId="167" fontId="1" fillId="0" borderId="10" xfId="0" applyNumberFormat="1" applyFont="1" applyBorder="1" applyAlignment="1">
      <alignment horizontal="center"/>
    </xf>
    <xf numFmtId="169" fontId="0" fillId="0" borderId="0" xfId="0" applyNumberFormat="1" applyAlignment="1">
      <alignment horizontal="center"/>
    </xf>
    <xf numFmtId="167" fontId="1" fillId="0" borderId="0" xfId="0" applyNumberFormat="1" applyFont="1" applyBorder="1" applyAlignment="1">
      <alignment horizontal="center"/>
    </xf>
    <xf numFmtId="169" fontId="2" fillId="0" borderId="0" xfId="53" applyNumberFormat="1" applyAlignment="1" applyProtection="1">
      <alignment horizontal="center"/>
      <protection/>
    </xf>
    <xf numFmtId="0" fontId="1" fillId="0" borderId="0" xfId="0" applyFont="1" applyAlignment="1">
      <alignment horizontal="centerContinuous" vertical="center"/>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0" fillId="0" borderId="0" xfId="0" applyAlignment="1">
      <alignment horizontal="right"/>
    </xf>
    <xf numFmtId="0" fontId="6" fillId="0" borderId="0" xfId="0" applyFont="1" applyAlignment="1">
      <alignment/>
    </xf>
    <xf numFmtId="14" fontId="0" fillId="0" borderId="0" xfId="0" applyNumberFormat="1" applyAlignment="1">
      <alignment/>
    </xf>
    <xf numFmtId="0" fontId="1" fillId="0" borderId="11" xfId="0" applyFont="1" applyBorder="1" applyAlignment="1">
      <alignment horizontal="right"/>
    </xf>
    <xf numFmtId="0" fontId="1" fillId="0" borderId="12" xfId="0" applyFont="1" applyBorder="1" applyAlignment="1">
      <alignment horizontal="centerContinuous"/>
    </xf>
    <xf numFmtId="0" fontId="1" fillId="0" borderId="0" xfId="0" applyFont="1" applyBorder="1" applyAlignment="1">
      <alignment horizontal="right"/>
    </xf>
    <xf numFmtId="0" fontId="0" fillId="8" borderId="11" xfId="0" applyFont="1" applyFill="1" applyBorder="1" applyAlignment="1">
      <alignment horizontal="left"/>
    </xf>
    <xf numFmtId="0" fontId="6" fillId="0" borderId="0" xfId="0" applyFont="1" applyAlignment="1">
      <alignment horizontal="center" vertical="center" wrapText="1"/>
    </xf>
    <xf numFmtId="0" fontId="6" fillId="0" borderId="12" xfId="0" applyFont="1" applyBorder="1" applyAlignment="1">
      <alignment horizontal="centerContinuous"/>
    </xf>
    <xf numFmtId="0" fontId="6" fillId="0" borderId="13" xfId="0" applyFont="1" applyBorder="1" applyAlignment="1">
      <alignment horizontal="center" vertical="center" wrapText="1"/>
    </xf>
    <xf numFmtId="176" fontId="5" fillId="0" borderId="0" xfId="0" applyNumberFormat="1" applyFont="1" applyAlignment="1">
      <alignment/>
    </xf>
    <xf numFmtId="7" fontId="5" fillId="0" borderId="0" xfId="44" applyNumberFormat="1" applyFont="1" applyAlignment="1">
      <alignment/>
    </xf>
    <xf numFmtId="182" fontId="0" fillId="0" borderId="0" xfId="0" applyNumberFormat="1" applyAlignment="1">
      <alignment horizontal="center"/>
    </xf>
    <xf numFmtId="0" fontId="6" fillId="0" borderId="14" xfId="0" applyFont="1" applyBorder="1" applyAlignment="1">
      <alignment horizontal="center" vertical="center" wrapText="1"/>
    </xf>
    <xf numFmtId="168" fontId="5" fillId="0" borderId="0" xfId="0" applyNumberFormat="1" applyFont="1" applyBorder="1" applyAlignment="1">
      <alignment/>
    </xf>
    <xf numFmtId="179" fontId="5" fillId="0" borderId="11" xfId="44" applyNumberFormat="1" applyFont="1" applyBorder="1" applyAlignment="1">
      <alignment/>
    </xf>
    <xf numFmtId="0" fontId="6" fillId="0" borderId="15" xfId="0" applyFont="1" applyBorder="1" applyAlignment="1">
      <alignment horizontal="center" vertical="center" wrapText="1"/>
    </xf>
    <xf numFmtId="175" fontId="5" fillId="0" borderId="0" xfId="0" applyNumberFormat="1" applyFont="1" applyAlignment="1">
      <alignment horizontal="center"/>
    </xf>
    <xf numFmtId="0" fontId="1" fillId="0" borderId="16" xfId="0" applyFont="1" applyBorder="1" applyAlignment="1">
      <alignment horizontal="centerContinuous"/>
    </xf>
    <xf numFmtId="0" fontId="0" fillId="0" borderId="17" xfId="0" applyBorder="1" applyAlignment="1">
      <alignment horizontal="centerContinuous"/>
    </xf>
    <xf numFmtId="0" fontId="1" fillId="0" borderId="18" xfId="0" applyFont="1" applyBorder="1" applyAlignment="1">
      <alignment horizontal="centerContinuous"/>
    </xf>
    <xf numFmtId="176" fontId="5" fillId="0" borderId="0" xfId="0" applyNumberFormat="1" applyFont="1" applyBorder="1" applyAlignment="1">
      <alignment/>
    </xf>
    <xf numFmtId="181" fontId="5" fillId="0" borderId="19" xfId="0" applyNumberFormat="1" applyFont="1" applyBorder="1" applyAlignment="1">
      <alignment/>
    </xf>
    <xf numFmtId="167" fontId="5" fillId="0" borderId="0" xfId="0" applyNumberFormat="1" applyFont="1" applyAlignment="1">
      <alignment horizontal="center"/>
    </xf>
    <xf numFmtId="168" fontId="5" fillId="0" borderId="0" xfId="0" applyNumberFormat="1" applyFont="1" applyAlignment="1">
      <alignment horizontal="center"/>
    </xf>
    <xf numFmtId="0" fontId="5" fillId="0" borderId="0" xfId="0" applyNumberFormat="1" applyFont="1" applyAlignment="1">
      <alignment horizontal="center"/>
    </xf>
    <xf numFmtId="0" fontId="0" fillId="0" borderId="16" xfId="0" applyBorder="1" applyAlignment="1">
      <alignment horizontal="centerContinuous"/>
    </xf>
    <xf numFmtId="169" fontId="5" fillId="0" borderId="0" xfId="0" applyNumberFormat="1" applyFont="1" applyBorder="1" applyAlignment="1">
      <alignment horizontal="center"/>
    </xf>
    <xf numFmtId="0" fontId="1" fillId="0" borderId="17" xfId="0" applyFont="1" applyBorder="1" applyAlignment="1">
      <alignment horizontal="centerContinuous"/>
    </xf>
    <xf numFmtId="0" fontId="0" fillId="0" borderId="20" xfId="0" applyBorder="1" applyAlignment="1">
      <alignment horizontal="centerContinuous"/>
    </xf>
    <xf numFmtId="0" fontId="0" fillId="0" borderId="0" xfId="0" applyBorder="1" applyAlignment="1">
      <alignment horizontal="center"/>
    </xf>
    <xf numFmtId="0" fontId="0" fillId="0" borderId="21" xfId="0" applyBorder="1" applyAlignment="1">
      <alignment horizontal="center"/>
    </xf>
    <xf numFmtId="0" fontId="6" fillId="0" borderId="0" xfId="0" applyFont="1" applyAlignment="1">
      <alignment horizontal="centerContinuous"/>
    </xf>
    <xf numFmtId="0" fontId="6" fillId="0" borderId="0" xfId="0" applyFont="1" applyBorder="1" applyAlignment="1">
      <alignment horizontal="centerContinuous"/>
    </xf>
    <xf numFmtId="1" fontId="0" fillId="0" borderId="0" xfId="0" applyNumberFormat="1" applyAlignment="1">
      <alignment horizontal="center"/>
    </xf>
    <xf numFmtId="0" fontId="1" fillId="0" borderId="22" xfId="0" applyFont="1" applyBorder="1" applyAlignment="1">
      <alignment horizontal="centerContinuous"/>
    </xf>
    <xf numFmtId="0" fontId="1" fillId="0" borderId="23" xfId="0" applyFont="1" applyBorder="1" applyAlignment="1">
      <alignment horizontal="centerContinuous"/>
    </xf>
    <xf numFmtId="168" fontId="0" fillId="0" borderId="11" xfId="0" applyNumberFormat="1" applyBorder="1" applyAlignment="1">
      <alignment horizontal="center"/>
    </xf>
    <xf numFmtId="0" fontId="6" fillId="0" borderId="22" xfId="0" applyFont="1" applyBorder="1" applyAlignment="1">
      <alignment horizontal="centerContinuous"/>
    </xf>
    <xf numFmtId="0" fontId="6" fillId="0" borderId="24" xfId="0" applyFont="1" applyBorder="1" applyAlignment="1">
      <alignment horizontal="centerContinuous"/>
    </xf>
    <xf numFmtId="0" fontId="5" fillId="0" borderId="11" xfId="0" applyNumberFormat="1" applyFont="1" applyBorder="1" applyAlignment="1">
      <alignment horizontal="center"/>
    </xf>
    <xf numFmtId="168" fontId="10" fillId="18" borderId="25" xfId="0" applyNumberFormat="1" applyFont="1" applyFill="1" applyBorder="1" applyAlignment="1">
      <alignment horizontal="center" vertical="center"/>
    </xf>
    <xf numFmtId="0" fontId="10" fillId="18" borderId="25" xfId="0" applyFont="1" applyFill="1" applyBorder="1" applyAlignment="1">
      <alignment horizontal="center" vertical="center"/>
    </xf>
    <xf numFmtId="0" fontId="6" fillId="24" borderId="25" xfId="0" applyFont="1" applyFill="1" applyBorder="1" applyAlignment="1">
      <alignment horizontal="center" vertical="center"/>
    </xf>
    <xf numFmtId="9" fontId="6" fillId="24" borderId="25" xfId="0" applyNumberFormat="1" applyFont="1" applyFill="1" applyBorder="1" applyAlignment="1">
      <alignment horizontal="center" vertical="center"/>
    </xf>
    <xf numFmtId="0" fontId="6" fillId="0" borderId="0" xfId="0" applyFont="1" applyBorder="1" applyAlignment="1">
      <alignment horizontal="left" vertical="center"/>
    </xf>
    <xf numFmtId="168" fontId="6" fillId="24" borderId="26" xfId="0" applyNumberFormat="1" applyFont="1" applyFill="1" applyBorder="1" applyAlignment="1">
      <alignment horizontal="center" vertical="center"/>
    </xf>
    <xf numFmtId="0" fontId="6" fillId="24" borderId="26" xfId="0" applyFont="1" applyFill="1" applyBorder="1" applyAlignment="1">
      <alignment horizontal="center" vertical="center"/>
    </xf>
    <xf numFmtId="0" fontId="10" fillId="18" borderId="26" xfId="0" applyFont="1" applyFill="1" applyBorder="1" applyAlignment="1">
      <alignment horizontal="center" vertical="center"/>
    </xf>
    <xf numFmtId="9" fontId="6" fillId="15" borderId="26" xfId="0" applyNumberFormat="1" applyFont="1" applyFill="1" applyBorder="1" applyAlignment="1">
      <alignment horizontal="center" vertical="center"/>
    </xf>
    <xf numFmtId="0" fontId="0" fillId="0" borderId="0" xfId="0" applyBorder="1" applyAlignment="1">
      <alignment horizontal="left"/>
    </xf>
    <xf numFmtId="2" fontId="0" fillId="0" borderId="0" xfId="0" applyNumberFormat="1" applyBorder="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6" fillId="0" borderId="23" xfId="0" applyFont="1" applyBorder="1" applyAlignment="1">
      <alignment horizontal="center" vertical="center" wrapText="1"/>
    </xf>
    <xf numFmtId="0" fontId="1"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20" xfId="0" applyFont="1" applyBorder="1" applyAlignment="1">
      <alignment horizontal="center" vertical="center" wrapText="1"/>
    </xf>
    <xf numFmtId="14" fontId="6" fillId="0" borderId="12" xfId="0" applyNumberFormat="1" applyFont="1" applyBorder="1" applyAlignment="1">
      <alignment horizontal="center" vertical="center" wrapText="1"/>
    </xf>
    <xf numFmtId="167" fontId="5" fillId="0" borderId="27" xfId="44" applyNumberFormat="1" applyFont="1" applyBorder="1" applyAlignment="1">
      <alignment horizontal="center"/>
    </xf>
    <xf numFmtId="0" fontId="6" fillId="0" borderId="0" xfId="0" applyFont="1" applyBorder="1" applyAlignment="1">
      <alignment horizontal="center" vertical="center" wrapText="1"/>
    </xf>
    <xf numFmtId="183" fontId="5" fillId="0" borderId="0" xfId="0" applyNumberFormat="1" applyFont="1" applyAlignment="1" quotePrefix="1">
      <alignment horizontal="center"/>
    </xf>
    <xf numFmtId="0" fontId="0" fillId="0" borderId="0" xfId="0" applyNumberFormat="1" applyAlignment="1">
      <alignment/>
    </xf>
    <xf numFmtId="9" fontId="9" fillId="18" borderId="0" xfId="0" applyNumberFormat="1" applyFont="1" applyFill="1" applyBorder="1" applyAlignment="1">
      <alignment horizontal="center"/>
    </xf>
    <xf numFmtId="0" fontId="1" fillId="0" borderId="20" xfId="0" applyFont="1" applyBorder="1" applyAlignment="1">
      <alignment horizontal="center" vertical="center" wrapText="1"/>
    </xf>
    <xf numFmtId="0" fontId="1" fillId="0" borderId="28" xfId="0" applyFont="1" applyBorder="1" applyAlignment="1">
      <alignment horizontal="center" vertical="center" wrapText="1"/>
    </xf>
    <xf numFmtId="9" fontId="9" fillId="18" borderId="29" xfId="0" applyNumberFormat="1" applyFont="1" applyFill="1" applyBorder="1" applyAlignment="1">
      <alignment horizontal="center"/>
    </xf>
    <xf numFmtId="9" fontId="9" fillId="18" borderId="30" xfId="0" applyNumberFormat="1" applyFont="1" applyFill="1" applyBorder="1" applyAlignment="1">
      <alignment horizontal="center"/>
    </xf>
    <xf numFmtId="0" fontId="0" fillId="0" borderId="0" xfId="0" applyFont="1" applyFill="1" applyAlignment="1">
      <alignment/>
    </xf>
    <xf numFmtId="181" fontId="5" fillId="0" borderId="0" xfId="0" applyNumberFormat="1" applyFont="1" applyBorder="1" applyAlignment="1">
      <alignment/>
    </xf>
    <xf numFmtId="0" fontId="5" fillId="0" borderId="0" xfId="0" applyFont="1" applyAlignment="1">
      <alignment vertical="center"/>
    </xf>
    <xf numFmtId="0" fontId="0" fillId="0" borderId="0" xfId="0" applyAlignment="1">
      <alignment horizontal="center" vertical="center"/>
    </xf>
    <xf numFmtId="10" fontId="0" fillId="0" borderId="0" xfId="0" applyNumberFormat="1" applyFont="1" applyFill="1" applyAlignment="1">
      <alignment/>
    </xf>
    <xf numFmtId="16" fontId="0" fillId="0" borderId="0" xfId="0" applyNumberFormat="1" applyAlignment="1">
      <alignment/>
    </xf>
    <xf numFmtId="0" fontId="0" fillId="25" borderId="0" xfId="0" applyFont="1" applyFill="1" applyBorder="1" applyAlignment="1">
      <alignment/>
    </xf>
    <xf numFmtId="0" fontId="0" fillId="25" borderId="0" xfId="0" applyFont="1" applyFill="1" applyAlignment="1">
      <alignment/>
    </xf>
    <xf numFmtId="169" fontId="5" fillId="0" borderId="0" xfId="0" applyNumberFormat="1" applyFont="1" applyFill="1" applyAlignment="1">
      <alignment horizontal="center"/>
    </xf>
    <xf numFmtId="169" fontId="5" fillId="15" borderId="0" xfId="0" applyNumberFormat="1" applyFont="1" applyFill="1" applyAlignment="1">
      <alignment horizontal="center"/>
    </xf>
    <xf numFmtId="0" fontId="6" fillId="0" borderId="31" xfId="0" applyFont="1" applyBorder="1" applyAlignment="1">
      <alignment horizontal="center" vertical="center" wrapText="1"/>
    </xf>
    <xf numFmtId="0" fontId="0" fillId="0" borderId="3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7">
    <dxf>
      <font>
        <b/>
        <i val="0"/>
        <color auto="1"/>
      </font>
      <fill>
        <patternFill>
          <bgColor indexed="10"/>
        </patternFill>
      </fill>
    </dxf>
    <dxf>
      <font>
        <color indexed="9"/>
      </font>
    </dxf>
    <dxf>
      <font>
        <b val="0"/>
        <i val="0"/>
        <color indexed="9"/>
      </font>
    </dxf>
    <dxf>
      <fill>
        <patternFill>
          <bgColor indexed="13"/>
        </patternFill>
      </fill>
    </dxf>
    <dxf>
      <font>
        <b/>
        <i val="0"/>
      </font>
      <fill>
        <patternFill>
          <bgColor indexed="10"/>
        </patternFill>
      </fill>
    </dxf>
    <dxf>
      <font>
        <b/>
        <i val="0"/>
      </font>
    </dxf>
    <dxf>
      <font>
        <b/>
        <i val="0"/>
      </font>
      <fill>
        <patternFill>
          <bgColor indexed="13"/>
        </patternFill>
      </fill>
    </dxf>
    <dxf>
      <font>
        <b/>
        <i val="0"/>
        <color auto="1"/>
      </font>
      <fill>
        <patternFill>
          <bgColor indexed="10"/>
        </patternFill>
      </fill>
    </dxf>
    <dxf>
      <font>
        <b/>
        <i val="0"/>
      </font>
      <fill>
        <patternFill>
          <bgColor indexed="13"/>
        </patternFill>
      </fill>
    </dxf>
    <dxf>
      <font>
        <b/>
        <i val="0"/>
        <color indexed="9"/>
      </font>
      <fill>
        <patternFill>
          <bgColor indexed="57"/>
        </patternFill>
      </fill>
    </dxf>
    <dxf>
      <font>
        <b/>
        <i val="0"/>
        <color auto="1"/>
      </font>
      <fill>
        <patternFill>
          <bgColor indexed="10"/>
        </patternFill>
      </fill>
    </dxf>
    <dxf>
      <font>
        <b/>
        <i val="0"/>
        <color auto="1"/>
      </font>
      <fill>
        <patternFill>
          <bgColor indexed="52"/>
        </patternFill>
      </fill>
    </dxf>
    <dxf>
      <font>
        <b/>
        <i val="0"/>
        <color auto="1"/>
      </font>
      <fill>
        <patternFill>
          <bgColor indexed="13"/>
        </patternFill>
      </fill>
    </dxf>
    <dxf>
      <font>
        <b/>
        <i val="0"/>
        <color indexed="9"/>
      </font>
      <fill>
        <patternFill>
          <bgColor indexed="57"/>
        </patternFill>
      </fill>
    </dxf>
    <dxf>
      <font>
        <b/>
        <i val="0"/>
        <color auto="1"/>
      </font>
      <fill>
        <patternFill>
          <bgColor indexed="13"/>
        </patternFill>
      </fill>
    </dxf>
    <dxf>
      <font>
        <b/>
        <i val="0"/>
        <color auto="1"/>
      </font>
      <fill>
        <patternFill>
          <bgColor indexed="13"/>
        </patternFill>
      </fill>
    </dxf>
    <dxf>
      <font>
        <b/>
        <i val="0"/>
        <color indexed="9"/>
      </font>
      <fill>
        <patternFill>
          <bgColor indexed="5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G25"/>
  <sheetViews>
    <sheetView tabSelected="1" zoomScalePageLayoutView="0" workbookViewId="0" topLeftCell="A1">
      <pane ySplit="8" topLeftCell="BM9" activePane="bottomLeft" state="frozen"/>
      <selection pane="topLeft" activeCell="A1" sqref="A1"/>
      <selection pane="bottomLeft" activeCell="K7" sqref="K7"/>
    </sheetView>
  </sheetViews>
  <sheetFormatPr defaultColWidth="9.140625" defaultRowHeight="12.75"/>
  <cols>
    <col min="1" max="1" width="7.00390625" style="1" customWidth="1"/>
    <col min="2" max="2" width="8.7109375" style="1" bestFit="1" customWidth="1"/>
    <col min="3" max="3" width="6.140625" style="1" bestFit="1" customWidth="1"/>
    <col min="4" max="4" width="8.8515625" style="1" bestFit="1" customWidth="1"/>
    <col min="5" max="5" width="8.140625" style="1" customWidth="1"/>
    <col min="6" max="6" width="5.7109375" style="1" customWidth="1"/>
    <col min="7" max="7" width="6.57421875" style="1" customWidth="1"/>
    <col min="8" max="8" width="8.421875" style="1" customWidth="1"/>
    <col min="9" max="9" width="8.421875" style="1" bestFit="1" customWidth="1"/>
    <col min="10" max="10" width="7.140625" style="4" bestFit="1" customWidth="1"/>
    <col min="11" max="11" width="7.140625" style="4" customWidth="1"/>
    <col min="12" max="12" width="11.8515625" style="4" bestFit="1" customWidth="1"/>
    <col min="13" max="13" width="7.140625" style="4" bestFit="1" customWidth="1"/>
    <col min="14" max="14" width="7.140625" style="1" bestFit="1" customWidth="1"/>
    <col min="15" max="15" width="6.00390625" style="1" bestFit="1" customWidth="1"/>
    <col min="16" max="16" width="7.140625" style="3" bestFit="1" customWidth="1"/>
    <col min="17" max="17" width="6.00390625" style="3" bestFit="1" customWidth="1"/>
    <col min="18" max="18" width="7.140625" style="4" bestFit="1" customWidth="1"/>
    <col min="19" max="19" width="8.140625" style="4" bestFit="1" customWidth="1"/>
    <col min="20" max="22" width="7.421875" style="4" customWidth="1"/>
    <col min="23" max="23" width="10.140625" style="4" bestFit="1" customWidth="1"/>
    <col min="24" max="24" width="6.8515625" style="0" bestFit="1" customWidth="1"/>
    <col min="25" max="25" width="7.140625" style="0" bestFit="1" customWidth="1"/>
    <col min="26" max="26" width="6.8515625" style="0" customWidth="1"/>
    <col min="27" max="27" width="6.8515625" style="0" bestFit="1" customWidth="1"/>
    <col min="28" max="28" width="5.00390625" style="0" customWidth="1"/>
    <col min="29" max="29" width="6.7109375" style="0" bestFit="1" customWidth="1"/>
    <col min="30" max="30" width="5.00390625" style="0" customWidth="1"/>
    <col min="31" max="31" width="5.421875" style="0" bestFit="1" customWidth="1"/>
    <col min="32" max="32" width="6.28125" style="0" customWidth="1"/>
    <col min="33" max="33" width="10.00390625" style="0" bestFit="1" customWidth="1"/>
  </cols>
  <sheetData>
    <row r="1" spans="9:23" ht="12.75">
      <c r="I1" s="44"/>
      <c r="J1" s="19"/>
      <c r="K1" s="19"/>
      <c r="L1" s="2" t="s">
        <v>3</v>
      </c>
      <c r="N1" s="4"/>
      <c r="O1" s="4"/>
      <c r="P1" s="4"/>
      <c r="Q1" s="4"/>
      <c r="S1" s="1"/>
      <c r="T1" s="2"/>
      <c r="U1" s="2"/>
      <c r="V1" s="2"/>
      <c r="W1" s="2"/>
    </row>
    <row r="2" spans="5:23" ht="13.5" thickBot="1">
      <c r="E2" s="46" t="s">
        <v>184</v>
      </c>
      <c r="F2" s="46"/>
      <c r="G2" s="46"/>
      <c r="H2" s="46"/>
      <c r="I2" s="47"/>
      <c r="J2" s="19"/>
      <c r="K2" s="19"/>
      <c r="L2" s="2" t="s">
        <v>4</v>
      </c>
      <c r="N2" s="4"/>
      <c r="O2" s="4"/>
      <c r="P2" s="4"/>
      <c r="Q2" s="4"/>
      <c r="S2" s="1"/>
      <c r="T2" s="2"/>
      <c r="U2" s="2"/>
      <c r="V2" s="2"/>
      <c r="W2" s="2"/>
    </row>
    <row r="3" spans="5:23" ht="13.5" thickBot="1">
      <c r="E3" s="55">
        <v>0.149</v>
      </c>
      <c r="F3" s="56">
        <v>3</v>
      </c>
      <c r="G3" s="57">
        <v>150</v>
      </c>
      <c r="H3" s="58">
        <v>1</v>
      </c>
      <c r="I3" s="58">
        <v>1</v>
      </c>
      <c r="J3" s="59" t="s">
        <v>185</v>
      </c>
      <c r="K3" s="19"/>
      <c r="L3" s="6">
        <f ca="1">TODAY()+365</f>
        <v>40866</v>
      </c>
      <c r="M3" s="5"/>
      <c r="N3" s="5"/>
      <c r="O3" s="5"/>
      <c r="P3" s="5"/>
      <c r="Q3" s="5"/>
      <c r="R3" s="5"/>
      <c r="S3" s="1"/>
      <c r="T3" s="8"/>
      <c r="U3" s="8"/>
      <c r="V3" s="8"/>
      <c r="W3" s="8"/>
    </row>
    <row r="4" spans="5:23" ht="13.5" thickBot="1">
      <c r="E4" s="60">
        <v>0.1</v>
      </c>
      <c r="F4" s="61">
        <v>1</v>
      </c>
      <c r="G4" s="62">
        <v>100</v>
      </c>
      <c r="H4" s="63">
        <v>0.8</v>
      </c>
      <c r="I4" s="63">
        <v>0.8</v>
      </c>
      <c r="J4" s="59" t="s">
        <v>186</v>
      </c>
      <c r="K4" s="19"/>
      <c r="L4" s="8"/>
      <c r="M4" s="5"/>
      <c r="N4" s="5" t="b">
        <v>0</v>
      </c>
      <c r="O4" s="5"/>
      <c r="P4" s="5"/>
      <c r="Q4" s="5"/>
      <c r="R4" s="5"/>
      <c r="S4" s="1"/>
      <c r="T4" s="8"/>
      <c r="U4" s="8"/>
      <c r="V4" s="8"/>
      <c r="W4" s="8"/>
    </row>
    <row r="5" spans="1:23" ht="26.25" customHeight="1" thickBot="1">
      <c r="A5" s="84" t="s">
        <v>300</v>
      </c>
      <c r="G5" s="85" t="b">
        <v>1</v>
      </c>
      <c r="I5" s="45"/>
      <c r="J5" s="19"/>
      <c r="K5" s="19"/>
      <c r="L5" s="8"/>
      <c r="M5" s="5"/>
      <c r="N5" s="5"/>
      <c r="O5" s="5"/>
      <c r="P5" s="5"/>
      <c r="Q5" s="5"/>
      <c r="R5" s="5"/>
      <c r="S5" s="1"/>
      <c r="T5" s="8"/>
      <c r="U5" s="8"/>
      <c r="V5" s="8"/>
      <c r="W5" s="8"/>
    </row>
    <row r="6" spans="1:23" ht="12.75">
      <c r="A6" s="52" t="s">
        <v>160</v>
      </c>
      <c r="B6" s="32"/>
      <c r="C6" s="40"/>
      <c r="D6" s="32"/>
      <c r="E6" s="49" t="s">
        <v>165</v>
      </c>
      <c r="F6" s="32"/>
      <c r="G6" s="33"/>
      <c r="H6" s="33"/>
      <c r="I6" s="42"/>
      <c r="J6" s="17"/>
      <c r="K6" s="19"/>
      <c r="L6" s="8"/>
      <c r="M6" s="5"/>
      <c r="N6" s="5"/>
      <c r="O6" s="5"/>
      <c r="P6" s="5"/>
      <c r="Q6" s="5"/>
      <c r="R6" s="5"/>
      <c r="S6" s="1"/>
      <c r="T6" s="8"/>
      <c r="U6" s="8"/>
      <c r="V6" s="8"/>
      <c r="W6" s="8"/>
    </row>
    <row r="7" spans="1:33" ht="22.5">
      <c r="A7" s="53" t="s">
        <v>167</v>
      </c>
      <c r="B7" s="43"/>
      <c r="C7" s="43"/>
      <c r="D7" s="92" t="s">
        <v>172</v>
      </c>
      <c r="E7" s="50" t="s">
        <v>162</v>
      </c>
      <c r="F7" s="18"/>
      <c r="G7" s="18"/>
      <c r="H7" s="18"/>
      <c r="I7" s="34"/>
      <c r="J7" s="17"/>
      <c r="K7" s="19"/>
      <c r="L7" s="64"/>
      <c r="M7" s="8"/>
      <c r="N7" s="44"/>
      <c r="O7" s="44"/>
      <c r="P7" s="65"/>
      <c r="Q7" s="65"/>
      <c r="R7" s="74" t="s">
        <v>189</v>
      </c>
      <c r="S7" s="2"/>
      <c r="X7" s="22" t="s">
        <v>166</v>
      </c>
      <c r="Y7" s="18"/>
      <c r="Z7" s="18"/>
      <c r="AA7" s="22"/>
      <c r="AB7" s="18"/>
      <c r="AC7" s="18"/>
      <c r="AD7" s="18"/>
      <c r="AE7" s="18"/>
      <c r="AF7" s="18"/>
      <c r="AG7" s="18"/>
    </row>
    <row r="8" spans="1:33" ht="38.25">
      <c r="A8" s="68" t="s">
        <v>164</v>
      </c>
      <c r="B8" s="70" t="s">
        <v>136</v>
      </c>
      <c r="C8" s="71" t="s">
        <v>137</v>
      </c>
      <c r="D8" s="93"/>
      <c r="E8" s="66" t="s">
        <v>150</v>
      </c>
      <c r="F8" s="67" t="s">
        <v>157</v>
      </c>
      <c r="G8" s="67" t="s">
        <v>154</v>
      </c>
      <c r="H8" s="78" t="s">
        <v>158</v>
      </c>
      <c r="I8" s="79" t="s">
        <v>205</v>
      </c>
      <c r="J8" s="68" t="s">
        <v>146</v>
      </c>
      <c r="K8" s="69" t="s">
        <v>0</v>
      </c>
      <c r="L8" s="67" t="s">
        <v>139</v>
      </c>
      <c r="M8" s="70" t="s">
        <v>188</v>
      </c>
      <c r="N8" s="72" t="s">
        <v>187</v>
      </c>
      <c r="O8" s="72" t="s">
        <v>179</v>
      </c>
      <c r="P8" s="72" t="s">
        <v>138</v>
      </c>
      <c r="Q8" s="72" t="s">
        <v>179</v>
      </c>
      <c r="R8" s="70" t="s">
        <v>190</v>
      </c>
      <c r="S8" s="21" t="s">
        <v>191</v>
      </c>
      <c r="T8" s="10" t="s">
        <v>6</v>
      </c>
      <c r="U8" s="10"/>
      <c r="V8" s="10"/>
      <c r="W8" s="10"/>
      <c r="X8" s="23" t="s">
        <v>151</v>
      </c>
      <c r="Y8" s="21" t="s">
        <v>152</v>
      </c>
      <c r="Z8" s="21" t="s">
        <v>159</v>
      </c>
      <c r="AA8" s="27" t="s">
        <v>149</v>
      </c>
      <c r="AB8" s="21" t="s">
        <v>148</v>
      </c>
      <c r="AC8" s="27" t="s">
        <v>156</v>
      </c>
      <c r="AD8" s="27" t="s">
        <v>155</v>
      </c>
      <c r="AE8" s="27" t="s">
        <v>153</v>
      </c>
      <c r="AF8" s="27" t="s">
        <v>242</v>
      </c>
      <c r="AG8" s="30" t="s">
        <v>243</v>
      </c>
    </row>
    <row r="9" spans="1:33" ht="12.75">
      <c r="A9" s="54" t="b">
        <f ca="1">VLOOKUP($J9,OFFSET('TK Company'!Company,0,2),'TK Company'!$A$3-2,FALSE)</f>
        <v>0</v>
      </c>
      <c r="B9" s="31">
        <f ca="1">VLOOKUP($J9,OFFSET('TK Company'!Company,0,2),'TK Company'!$A$4-2,FALSE)</f>
        <v>0</v>
      </c>
      <c r="C9" s="41">
        <f ca="1">ROUND(VLOOKUP($J9,OFFSET('TK Company'!Company,0,2),'TK Company'!$A$2-2,FALSE),2)</f>
        <v>14.43</v>
      </c>
      <c r="D9" s="73">
        <f ca="1">VLOOKUP($J9,OFFSET('TK Company'!Company,0,2),'TK Company'!$A$6-2,FALSE)</f>
        <v>40494</v>
      </c>
      <c r="E9" s="51">
        <f>ROUND(((X9/Y9)^(1/5)-1+AE9),3)</f>
        <v>0.248</v>
      </c>
      <c r="F9" s="26">
        <f>IF(OR(X9&lt;=Y9,Y9&lt;=Z9),NA(),ROUND((X9-Y9)/(Y9-Z9),1))</f>
        <v>5.8</v>
      </c>
      <c r="G9" s="48">
        <f>ROUND(Y9/L9/(AA9+IF(PEGIncludesYield,AG9,0)),0)</f>
        <v>106</v>
      </c>
      <c r="H9" s="77">
        <f>ROUND(Y9/L9/AC9,2)</f>
        <v>0.38</v>
      </c>
      <c r="I9" s="80">
        <f>ROUND(Y9/L9/AVERAGE(AB9,AD9),2)</f>
        <v>0.78</v>
      </c>
      <c r="J9" s="20" t="str">
        <f>K9</f>
        <v>AAPL</v>
      </c>
      <c r="K9" s="88" t="s">
        <v>298</v>
      </c>
      <c r="L9" s="7">
        <f>IF(OR(P9&lt;=0,N9&lt;=0),NA(),ROUND(N9*(P9/N9)^(S9/365),2))</f>
        <v>19.38</v>
      </c>
      <c r="M9" s="37">
        <v>40816</v>
      </c>
      <c r="N9" s="90">
        <v>19</v>
      </c>
      <c r="O9" s="75"/>
      <c r="P9" s="90">
        <v>21.95</v>
      </c>
      <c r="Q9" s="75"/>
      <c r="R9" s="38">
        <f>IF(SIGN(P9)&lt;&gt;SIGN(N9),NA(),P9/N9-1)</f>
        <v>0.15526315789473677</v>
      </c>
      <c r="S9" s="39">
        <f>$L$3-M9</f>
        <v>50</v>
      </c>
      <c r="T9" s="9" t="str">
        <f aca="true" t="shared" si="0" ref="T9:T25">HYPERLINK("http://www.zacks.com/research/report.php?d&amp;type=estimates&amp;t="&amp;$K9,"Zacks")</f>
        <v>Zacks</v>
      </c>
      <c r="U9" s="9" t="str">
        <f aca="true" t="shared" si="1" ref="U9:U25">HYPERLINK("http://finance.yahoo.com/q/ae?s="&amp;$K9,"Yahoo")</f>
        <v>Yahoo</v>
      </c>
      <c r="V9" s="9" t="str">
        <f aca="true" t="shared" si="2" ref="V9:V25">HYPERLINK("http://www.investor.reuters.com/MG.aspx?target=/stocks/professionalanalysis/earningsestimates/epsestimates&amp;ticker="&amp;$K9,"Reuters")</f>
        <v>Reuters</v>
      </c>
      <c r="W9" s="9" t="str">
        <f aca="true" t="shared" si="3" ref="W9:W25">HYPERLINK("http://moneycentral.msn.com/investor/invsub/analyst/earnest.asp?Symbol="&amp;$K9,"msnMoney")</f>
        <v>msnMoney</v>
      </c>
      <c r="X9" s="29">
        <f>AB9*L9*(1+AA9)^4</f>
        <v>932.1328809374995</v>
      </c>
      <c r="Y9" s="25">
        <f ca="1">ROUND(VLOOKUP($J9,OFFSET('TK Company'!Company,0,2),'TK Company'!$A$5-2,FALSE),2)</f>
        <v>308.03</v>
      </c>
      <c r="Z9" s="25">
        <f ca="1">ROUND(VLOOKUP($J9,OFFSET('TK Company'!Company,0,2),'TK Company'!$A$7-2,FALSE),2)</f>
        <v>199.8</v>
      </c>
      <c r="AA9" s="28">
        <f ca="1">ROUND(VLOOKUP($J9,OFFSET('TK Company'!Company,0,2),'TK Company'!$A$10-2,FALSE),2)/100</f>
        <v>0.15</v>
      </c>
      <c r="AB9" s="24">
        <f ca="1">ROUND(VLOOKUP($J9,OFFSET('TK Company'!Company,0,2),'TK Company'!$A$8-2,FALSE),2)</f>
        <v>27.5</v>
      </c>
      <c r="AC9" s="35">
        <f ca="1">ROUND(VLOOKUP($J9,OFFSET('TK Company'!Company,0,2),'TK Company'!$A$12-2,FALSE),2)</f>
        <v>42.1</v>
      </c>
      <c r="AD9" s="35">
        <f ca="1">ROUND(VLOOKUP($J9,OFFSET('TK Company'!Company,0,2),'TK Company'!$A$9-2,FALSE),2)</f>
        <v>13.2</v>
      </c>
      <c r="AE9" s="83">
        <f ca="1">ROUND(VLOOKUP($J9,OFFSET('TK Company'!Company,0,2),'TK Company'!$A$11-2,FALSE),2)/100</f>
        <v>0</v>
      </c>
      <c r="AF9" s="83">
        <f ca="1">ROUND(VLOOKUP($J9,OFFSET('TK Company'!Company,0,2),'TK Company'!$A$13-2,FALSE),2)/100</f>
        <v>0</v>
      </c>
      <c r="AG9" s="36">
        <f>AF9/AVERAGE(AB9,AD9)</f>
        <v>0</v>
      </c>
    </row>
    <row r="10" spans="1:33" ht="12.75">
      <c r="A10" s="54" t="b">
        <f ca="1">VLOOKUP($J10,OFFSET('TK Company'!Company,0,2),'TK Company'!$A$3-2,FALSE)</f>
        <v>0</v>
      </c>
      <c r="B10" s="31">
        <f ca="1">VLOOKUP($J10,OFFSET('TK Company'!Company,0,2),'TK Company'!$A$4-2,FALSE)</f>
        <v>0</v>
      </c>
      <c r="C10" s="41">
        <f ca="1">ROUND(VLOOKUP($J10,OFFSET('TK Company'!Company,0,2),'TK Company'!$A$2-2,FALSE),2)</f>
        <v>0</v>
      </c>
      <c r="D10" s="73">
        <f ca="1">VLOOKUP($J10,OFFSET('TK Company'!Company,0,2),'TK Company'!$A$6-2,FALSE)</f>
        <v>40494</v>
      </c>
      <c r="E10" s="51">
        <f aca="true" t="shared" si="4" ref="E10:E25">ROUND(((X10/Y10)^(1/5)-1+AE10),3)</f>
        <v>0.128</v>
      </c>
      <c r="F10" s="26">
        <f aca="true" t="shared" si="5" ref="F10:F25">IF(OR(X10&lt;=Y10,Y10&lt;=Z10),NA(),ROUND((X10-Y10)/(Y10-Z10),1))</f>
        <v>1.5</v>
      </c>
      <c r="G10" s="48">
        <f aca="true" t="shared" si="6" ref="G10:G25">ROUND(Y10/L10/(AA10+IF(PEGIncludesYield,AG10,0)),0)</f>
        <v>139</v>
      </c>
      <c r="H10" s="77">
        <f aca="true" t="shared" si="7" ref="H10:H25">ROUND(Y10/L10/AC10,2)</f>
        <v>0.79</v>
      </c>
      <c r="I10" s="80">
        <f aca="true" t="shared" si="8" ref="I10:I25">ROUND(Y10/L10/AVERAGE(AB10,AD10),2)</f>
        <v>1.09</v>
      </c>
      <c r="J10" s="20" t="str">
        <f aca="true" t="shared" si="9" ref="J10:J25">K10</f>
        <v>AFAM</v>
      </c>
      <c r="K10" s="88" t="s">
        <v>271</v>
      </c>
      <c r="L10" s="7">
        <f aca="true" t="shared" si="10" ref="L10:L25">IF(OR(P10&lt;=0,N10&lt;=0),NA(),ROUND(N10*(P10/N10)^(S10/365),2))</f>
        <v>3.12</v>
      </c>
      <c r="M10" s="37">
        <v>40543</v>
      </c>
      <c r="N10" s="90">
        <v>3.41</v>
      </c>
      <c r="O10" s="75"/>
      <c r="P10" s="91">
        <v>3.08</v>
      </c>
      <c r="Q10" s="75">
        <v>-0.01</v>
      </c>
      <c r="R10" s="38">
        <f aca="true" t="shared" si="11" ref="R10:R25">IF(SIGN(P10)&lt;&gt;SIGN(N10),NA(),P10/N10-1)</f>
        <v>-0.09677419354838712</v>
      </c>
      <c r="S10" s="39">
        <f aca="true" t="shared" si="12" ref="S10:S25">$L$3-M10</f>
        <v>323</v>
      </c>
      <c r="T10" s="9" t="str">
        <f t="shared" si="0"/>
        <v>Zacks</v>
      </c>
      <c r="U10" s="9" t="str">
        <f t="shared" si="1"/>
        <v>Yahoo</v>
      </c>
      <c r="V10" s="9" t="str">
        <f t="shared" si="2"/>
        <v>Reuters</v>
      </c>
      <c r="W10" s="9" t="str">
        <f t="shared" si="3"/>
        <v>msnMoney</v>
      </c>
      <c r="X10" s="29">
        <f aca="true" t="shared" si="13" ref="X10:X25">AB10*L10*(1+AA10)^4</f>
        <v>63.24641077248001</v>
      </c>
      <c r="Y10" s="25">
        <f ca="1">ROUND(VLOOKUP($J10,OFFSET('TK Company'!Company,0,2),'TK Company'!$A$5-2,FALSE),2)</f>
        <v>34.59</v>
      </c>
      <c r="Z10" s="25">
        <f ca="1">ROUND(VLOOKUP($J10,OFFSET('TK Company'!Company,0,2),'TK Company'!$A$7-2,FALSE),2)</f>
        <v>14.91</v>
      </c>
      <c r="AA10" s="28">
        <f ca="1">ROUND(VLOOKUP($J10,OFFSET('TK Company'!Company,0,2),'TK Company'!$A$10-2,FALSE),2)/100</f>
        <v>0.08</v>
      </c>
      <c r="AB10" s="24">
        <f ca="1">ROUND(VLOOKUP($J10,OFFSET('TK Company'!Company,0,2),'TK Company'!$A$8-2,FALSE),2)</f>
        <v>14.9</v>
      </c>
      <c r="AC10" s="35">
        <f ca="1">ROUND(VLOOKUP($J10,OFFSET('TK Company'!Company,0,2),'TK Company'!$A$12-2,FALSE),2)</f>
        <v>14</v>
      </c>
      <c r="AD10" s="35">
        <f ca="1">ROUND(VLOOKUP($J10,OFFSET('TK Company'!Company,0,2),'TK Company'!$A$9-2,FALSE),2)</f>
        <v>5.4</v>
      </c>
      <c r="AE10" s="83">
        <f ca="1">ROUND(VLOOKUP($J10,OFFSET('TK Company'!Company,0,2),'TK Company'!$A$11-2,FALSE),2)/100</f>
        <v>0</v>
      </c>
      <c r="AF10" s="83">
        <f ca="1">ROUND(VLOOKUP($J10,OFFSET('TK Company'!Company,0,2),'TK Company'!$A$13-2,FALSE),2)/100</f>
        <v>0</v>
      </c>
      <c r="AG10" s="36">
        <f aca="true" t="shared" si="14" ref="AG10:AG25">AF10/AVERAGE(AB10,AD10)</f>
        <v>0</v>
      </c>
    </row>
    <row r="11" spans="1:33" ht="12.75">
      <c r="A11" s="54" t="b">
        <f ca="1">VLOOKUP($J11,OFFSET('TK Company'!Company,0,2),'TK Company'!$A$3-2,FALSE)</f>
        <v>0</v>
      </c>
      <c r="B11" s="31">
        <f ca="1">VLOOKUP($J11,OFFSET('TK Company'!Company,0,2),'TK Company'!$A$4-2,FALSE)</f>
        <v>0</v>
      </c>
      <c r="C11" s="41">
        <f ca="1">ROUND(VLOOKUP($J11,OFFSET('TK Company'!Company,0,2),'TK Company'!$A$2-2,FALSE),2)</f>
        <v>2.37</v>
      </c>
      <c r="D11" s="73">
        <f ca="1">VLOOKUP($J11,OFFSET('TK Company'!Company,0,2),'TK Company'!$A$6-2,FALSE)</f>
        <v>40494</v>
      </c>
      <c r="E11" s="51">
        <f t="shared" si="4"/>
        <v>0.277</v>
      </c>
      <c r="F11" s="26">
        <f t="shared" si="5"/>
        <v>4.7</v>
      </c>
      <c r="G11" s="48">
        <f t="shared" si="6"/>
        <v>45</v>
      </c>
      <c r="H11" s="77">
        <f t="shared" si="7"/>
        <v>0.51</v>
      </c>
      <c r="I11" s="80">
        <f t="shared" si="8"/>
        <v>0.73</v>
      </c>
      <c r="J11" s="20" t="str">
        <f t="shared" si="9"/>
        <v>AFL</v>
      </c>
      <c r="K11" s="89" t="s">
        <v>267</v>
      </c>
      <c r="L11" s="7">
        <f t="shared" si="10"/>
        <v>6.13</v>
      </c>
      <c r="M11" s="37">
        <v>40543</v>
      </c>
      <c r="N11" s="90">
        <v>5.56</v>
      </c>
      <c r="O11" s="75"/>
      <c r="P11" s="90">
        <v>6.21</v>
      </c>
      <c r="Q11" s="75"/>
      <c r="R11" s="38">
        <f t="shared" si="11"/>
        <v>0.11690647482014405</v>
      </c>
      <c r="S11" s="39">
        <f t="shared" si="12"/>
        <v>323</v>
      </c>
      <c r="T11" s="9" t="str">
        <f t="shared" si="0"/>
        <v>Zacks</v>
      </c>
      <c r="U11" s="9" t="str">
        <f t="shared" si="1"/>
        <v>Yahoo</v>
      </c>
      <c r="V11" s="9" t="str">
        <f t="shared" si="2"/>
        <v>Reuters</v>
      </c>
      <c r="W11" s="9" t="str">
        <f t="shared" si="3"/>
        <v>msnMoney</v>
      </c>
      <c r="X11" s="29">
        <f t="shared" si="13"/>
        <v>171.13979043071998</v>
      </c>
      <c r="Y11" s="25">
        <f ca="1">ROUND(VLOOKUP($J11,OFFSET('TK Company'!Company,0,2),'TK Company'!$A$5-2,FALSE),2)</f>
        <v>54.65</v>
      </c>
      <c r="Z11" s="25">
        <f ca="1">ROUND(VLOOKUP($J11,OFFSET('TK Company'!Company,0,2),'TK Company'!$A$7-2,FALSE),2)</f>
        <v>29.8</v>
      </c>
      <c r="AA11" s="28">
        <f ca="1">ROUND(VLOOKUP($J11,OFFSET('TK Company'!Company,0,2),'TK Company'!$A$10-2,FALSE),2)/100</f>
        <v>0.18</v>
      </c>
      <c r="AB11" s="24">
        <f ca="1">ROUND(VLOOKUP($J11,OFFSET('TK Company'!Company,0,2),'TK Company'!$A$8-2,FALSE),2)</f>
        <v>14.4</v>
      </c>
      <c r="AC11" s="35">
        <f ca="1">ROUND(VLOOKUP($J11,OFFSET('TK Company'!Company,0,2),'TK Company'!$A$12-2,FALSE),2)</f>
        <v>17.6</v>
      </c>
      <c r="AD11" s="35">
        <f ca="1">ROUND(VLOOKUP($J11,OFFSET('TK Company'!Company,0,2),'TK Company'!$A$9-2,FALSE),2)</f>
        <v>10</v>
      </c>
      <c r="AE11" s="83">
        <f ca="1">ROUND(VLOOKUP($J11,OFFSET('TK Company'!Company,0,2),'TK Company'!$A$11-2,FALSE),2)/100</f>
        <v>0.020499999999999997</v>
      </c>
      <c r="AF11" s="83">
        <f ca="1">ROUND(VLOOKUP($J11,OFFSET('TK Company'!Company,0,2),'TK Company'!$A$13-2,FALSE),2)/100</f>
        <v>0.21</v>
      </c>
      <c r="AG11" s="36">
        <f t="shared" si="14"/>
        <v>0.01721311475409836</v>
      </c>
    </row>
    <row r="12" spans="1:33" ht="12.75">
      <c r="A12" s="54" t="b">
        <f ca="1">VLOOKUP($J12,OFFSET('TK Company'!Company,0,2),'TK Company'!$A$3-2,FALSE)</f>
        <v>0</v>
      </c>
      <c r="B12" s="31">
        <f ca="1">VLOOKUP($J12,OFFSET('TK Company'!Company,0,2),'TK Company'!$A$4-2,FALSE)</f>
        <v>0</v>
      </c>
      <c r="C12" s="41">
        <f ca="1">ROUND(VLOOKUP($J12,OFFSET('TK Company'!Company,0,2),'TK Company'!$A$2-2,FALSE),2)</f>
        <v>0</v>
      </c>
      <c r="D12" s="73">
        <f ca="1">VLOOKUP($J12,OFFSET('TK Company'!Company,0,2),'TK Company'!$A$6-2,FALSE)</f>
        <v>40494</v>
      </c>
      <c r="E12" s="51">
        <f t="shared" si="4"/>
        <v>0.194</v>
      </c>
      <c r="F12" s="26">
        <f t="shared" si="5"/>
        <v>3</v>
      </c>
      <c r="G12" s="48">
        <f t="shared" si="6"/>
        <v>134</v>
      </c>
      <c r="H12" s="77">
        <f t="shared" si="7"/>
        <v>0.71</v>
      </c>
      <c r="I12" s="80">
        <f t="shared" si="8"/>
        <v>0.98</v>
      </c>
      <c r="J12" s="20" t="str">
        <f t="shared" si="9"/>
        <v>BWLD</v>
      </c>
      <c r="K12" s="88" t="s">
        <v>295</v>
      </c>
      <c r="L12" s="7">
        <f t="shared" si="10"/>
        <v>2.41</v>
      </c>
      <c r="M12" s="37">
        <v>40543</v>
      </c>
      <c r="N12" s="90">
        <v>2.07</v>
      </c>
      <c r="O12" s="75"/>
      <c r="P12" s="90">
        <v>2.46</v>
      </c>
      <c r="Q12" s="75"/>
      <c r="R12" s="38">
        <f t="shared" si="11"/>
        <v>0.18840579710144945</v>
      </c>
      <c r="S12" s="39">
        <f t="shared" si="12"/>
        <v>323</v>
      </c>
      <c r="T12" s="9" t="str">
        <f t="shared" si="0"/>
        <v>Zacks</v>
      </c>
      <c r="U12" s="9" t="str">
        <f t="shared" si="1"/>
        <v>Yahoo</v>
      </c>
      <c r="V12" s="9" t="str">
        <f t="shared" si="2"/>
        <v>Reuters</v>
      </c>
      <c r="W12" s="9" t="str">
        <f t="shared" si="3"/>
        <v>msnMoney</v>
      </c>
      <c r="X12" s="29">
        <f t="shared" si="13"/>
        <v>117.60143124374997</v>
      </c>
      <c r="Y12" s="25">
        <f ca="1">ROUND(VLOOKUP($J12,OFFSET('TK Company'!Company,0,2),'TK Company'!$A$5-2,FALSE),2)</f>
        <v>48.4</v>
      </c>
      <c r="Z12" s="25">
        <f ca="1">ROUND(VLOOKUP($J12,OFFSET('TK Company'!Company,0,2),'TK Company'!$A$7-2,FALSE),2)</f>
        <v>25.5</v>
      </c>
      <c r="AA12" s="28">
        <f ca="1">ROUND(VLOOKUP($J12,OFFSET('TK Company'!Company,0,2),'TK Company'!$A$10-2,FALSE),2)/100</f>
        <v>0.15</v>
      </c>
      <c r="AB12" s="24">
        <f ca="1">ROUND(VLOOKUP($J12,OFFSET('TK Company'!Company,0,2),'TK Company'!$A$8-2,FALSE),2)</f>
        <v>27.9</v>
      </c>
      <c r="AC12" s="35">
        <f ca="1">ROUND(VLOOKUP($J12,OFFSET('TK Company'!Company,0,2),'TK Company'!$A$12-2,FALSE),2)</f>
        <v>28.4</v>
      </c>
      <c r="AD12" s="35">
        <f ca="1">ROUND(VLOOKUP($J12,OFFSET('TK Company'!Company,0,2),'TK Company'!$A$9-2,FALSE),2)</f>
        <v>12.9</v>
      </c>
      <c r="AE12" s="83">
        <f ca="1">ROUND(VLOOKUP($J12,OFFSET('TK Company'!Company,0,2),'TK Company'!$A$11-2,FALSE),2)/100</f>
        <v>0</v>
      </c>
      <c r="AF12" s="83">
        <f ca="1">ROUND(VLOOKUP($J12,OFFSET('TK Company'!Company,0,2),'TK Company'!$A$13-2,FALSE),2)/100</f>
        <v>0</v>
      </c>
      <c r="AG12" s="36">
        <f t="shared" si="14"/>
        <v>0</v>
      </c>
    </row>
    <row r="13" spans="1:33" ht="12.75">
      <c r="A13" s="54" t="b">
        <f ca="1">VLOOKUP($J13,OFFSET('TK Company'!Company,0,2),'TK Company'!$A$3-2,FALSE)</f>
        <v>0</v>
      </c>
      <c r="B13" s="31">
        <f ca="1">VLOOKUP($J13,OFFSET('TK Company'!Company,0,2),'TK Company'!$A$4-2,FALSE)</f>
        <v>0</v>
      </c>
      <c r="C13" s="41">
        <f ca="1">ROUND(VLOOKUP($J13,OFFSET('TK Company'!Company,0,2),'TK Company'!$A$2-2,FALSE),2)</f>
        <v>1.6</v>
      </c>
      <c r="D13" s="73">
        <f ca="1">VLOOKUP($J13,OFFSET('TK Company'!Company,0,2),'TK Company'!$A$6-2,FALSE)</f>
        <v>40494</v>
      </c>
      <c r="E13" s="51">
        <f>ROUND(((X13/Y13)^(1/5)-1+AE13),3)</f>
        <v>0.222</v>
      </c>
      <c r="F13" s="26">
        <f>IF(OR(X13&lt;=Y13,Y13&lt;=Z13),NA(),ROUND((X13-Y13)/(Y13-Z13),1))</f>
        <v>25.7</v>
      </c>
      <c r="G13" s="48">
        <f>ROUND(Y13/L13/(AA13+IF(PEGIncludesYield,AG13,0)),0)</f>
        <v>132</v>
      </c>
      <c r="H13" s="81">
        <f>ROUND(Y13/L13/AC13,2)</f>
        <v>0.11</v>
      </c>
      <c r="I13" s="80">
        <f>ROUND(Y13/L13/AVERAGE(AB13,AD13),2)</f>
        <v>0.67</v>
      </c>
      <c r="J13" s="20" t="str">
        <f t="shared" si="9"/>
        <v>CSCO</v>
      </c>
      <c r="K13" s="88" t="s">
        <v>263</v>
      </c>
      <c r="L13" s="7">
        <f>IF(OR(P13&lt;=0,N13&lt;=0),NA(),ROUND(N13*(P13/N13)^(S13/365),2))</f>
        <v>1.47</v>
      </c>
      <c r="M13" s="37">
        <v>40755</v>
      </c>
      <c r="N13" s="90">
        <v>1.4</v>
      </c>
      <c r="O13" s="75"/>
      <c r="P13" s="90">
        <v>1.63</v>
      </c>
      <c r="Q13" s="75"/>
      <c r="R13" s="38">
        <f>IF(SIGN(P13)&lt;&gt;SIGN(N13),NA(),P13/N13-1)</f>
        <v>0.16428571428571437</v>
      </c>
      <c r="S13" s="39">
        <f>$L$3-M13</f>
        <v>111</v>
      </c>
      <c r="T13" s="9" t="str">
        <f t="shared" si="0"/>
        <v>Zacks</v>
      </c>
      <c r="U13" s="9" t="str">
        <f t="shared" si="1"/>
        <v>Yahoo</v>
      </c>
      <c r="V13" s="9" t="str">
        <f t="shared" si="2"/>
        <v>Reuters</v>
      </c>
      <c r="W13" s="9" t="str">
        <f t="shared" si="3"/>
        <v>msnMoney</v>
      </c>
      <c r="X13" s="29">
        <f>AB13*L13*(1+AA13)^4</f>
        <v>54.81095256716085</v>
      </c>
      <c r="Y13" s="25">
        <f ca="1">ROUND(VLOOKUP($J13,OFFSET('TK Company'!Company,0,2),'TK Company'!$A$5-2,FALSE),2)</f>
        <v>20.15</v>
      </c>
      <c r="Z13" s="25">
        <f ca="1">ROUND(VLOOKUP($J13,OFFSET('TK Company'!Company,0,2),'TK Company'!$A$7-2,FALSE),2)</f>
        <v>18.8</v>
      </c>
      <c r="AA13" s="28">
        <f ca="1">ROUND(VLOOKUP($J13,OFFSET('TK Company'!Company,0,2),'TK Company'!$A$10-2,FALSE),2)/100</f>
        <v>0.10400000000000001</v>
      </c>
      <c r="AB13" s="24">
        <f ca="1">ROUND(VLOOKUP($J13,OFFSET('TK Company'!Company,0,2),'TK Company'!$A$8-2,FALSE),2)</f>
        <v>25.1</v>
      </c>
      <c r="AC13" s="35">
        <f ca="1">ROUND(VLOOKUP($J13,OFFSET('TK Company'!Company,0,2),'TK Company'!$A$12-2,FALSE),2)</f>
        <v>128.6</v>
      </c>
      <c r="AD13" s="35">
        <f ca="1">ROUND(VLOOKUP($J13,OFFSET('TK Company'!Company,0,2),'TK Company'!$A$9-2,FALSE),2)</f>
        <v>15.7</v>
      </c>
      <c r="AE13" s="83">
        <f ca="1">ROUND(VLOOKUP($J13,OFFSET('TK Company'!Company,0,2),'TK Company'!$A$11-2,FALSE),2)/100</f>
        <v>0</v>
      </c>
      <c r="AF13" s="83">
        <f ca="1">ROUND(VLOOKUP($J13,OFFSET('TK Company'!Company,0,2),'TK Company'!$A$13-2,FALSE),2)/100</f>
        <v>0</v>
      </c>
      <c r="AG13" s="36">
        <f>AF13/AVERAGE(AB13,AD13)</f>
        <v>0</v>
      </c>
    </row>
    <row r="14" spans="1:33" ht="12.75">
      <c r="A14" s="54" t="b">
        <f ca="1">VLOOKUP($J14,OFFSET('TK Company'!Company,0,2),'TK Company'!$A$3-2,FALSE)</f>
        <v>0</v>
      </c>
      <c r="B14" s="31">
        <f ca="1">VLOOKUP($J14,OFFSET('TK Company'!Company,0,2),'TK Company'!$A$4-2,FALSE)</f>
        <v>0</v>
      </c>
      <c r="C14" s="41">
        <f ca="1">ROUND(VLOOKUP($J14,OFFSET('TK Company'!Company,0,2),'TK Company'!$A$2-2,FALSE),2)</f>
        <v>4.36</v>
      </c>
      <c r="D14" s="73">
        <f ca="1">VLOOKUP($J14,OFFSET('TK Company'!Company,0,2),'TK Company'!$A$6-2,FALSE)</f>
        <v>40494</v>
      </c>
      <c r="E14" s="51">
        <f t="shared" si="4"/>
        <v>0.154</v>
      </c>
      <c r="F14" s="26">
        <f t="shared" si="5"/>
        <v>2.9</v>
      </c>
      <c r="G14" s="48">
        <f t="shared" si="6"/>
        <v>143</v>
      </c>
      <c r="H14" s="81">
        <f t="shared" si="7"/>
        <v>0.8</v>
      </c>
      <c r="I14" s="80">
        <f t="shared" si="8"/>
        <v>0.91</v>
      </c>
      <c r="J14" s="20" t="str">
        <f t="shared" si="9"/>
        <v>DHR</v>
      </c>
      <c r="K14" s="88" t="s">
        <v>259</v>
      </c>
      <c r="L14" s="7">
        <f t="shared" si="10"/>
        <v>2.59</v>
      </c>
      <c r="M14" s="37">
        <v>40543</v>
      </c>
      <c r="N14" s="90">
        <v>2.29</v>
      </c>
      <c r="O14" s="75"/>
      <c r="P14" s="90">
        <v>2.63</v>
      </c>
      <c r="Q14" s="75"/>
      <c r="R14" s="38">
        <f t="shared" si="11"/>
        <v>0.14847161572052392</v>
      </c>
      <c r="S14" s="39">
        <f t="shared" si="12"/>
        <v>323</v>
      </c>
      <c r="T14" s="9" t="str">
        <f t="shared" si="0"/>
        <v>Zacks</v>
      </c>
      <c r="U14" s="9" t="str">
        <f t="shared" si="1"/>
        <v>Yahoo</v>
      </c>
      <c r="V14" s="9" t="str">
        <f t="shared" si="2"/>
        <v>Reuters</v>
      </c>
      <c r="W14" s="9" t="str">
        <f t="shared" si="3"/>
        <v>msnMoney</v>
      </c>
      <c r="X14" s="29">
        <f t="shared" si="13"/>
        <v>88.38513371939332</v>
      </c>
      <c r="Y14" s="25">
        <f ca="1">ROUND(VLOOKUP($J14,OFFSET('TK Company'!Company,0,2),'TK Company'!$A$5-2,FALSE),2)</f>
        <v>43.55</v>
      </c>
      <c r="Z14" s="25">
        <f ca="1">ROUND(VLOOKUP($J14,OFFSET('TK Company'!Company,0,2),'TK Company'!$A$7-2,FALSE),2)</f>
        <v>28.3</v>
      </c>
      <c r="AA14" s="28">
        <f ca="1">ROUND(VLOOKUP($J14,OFFSET('TK Company'!Company,0,2),'TK Company'!$A$10-2,FALSE),2)/100</f>
        <v>0.11599999999999999</v>
      </c>
      <c r="AB14" s="24">
        <f ca="1">ROUND(VLOOKUP($J14,OFFSET('TK Company'!Company,0,2),'TK Company'!$A$8-2,FALSE),2)</f>
        <v>22</v>
      </c>
      <c r="AC14" s="35">
        <f ca="1">ROUND(VLOOKUP($J14,OFFSET('TK Company'!Company,0,2),'TK Company'!$A$12-2,FALSE),2)</f>
        <v>21</v>
      </c>
      <c r="AD14" s="35">
        <f ca="1">ROUND(VLOOKUP($J14,OFFSET('TK Company'!Company,0,2),'TK Company'!$A$9-2,FALSE),2)</f>
        <v>15</v>
      </c>
      <c r="AE14" s="83">
        <f ca="1">ROUND(VLOOKUP($J14,OFFSET('TK Company'!Company,0,2),'TK Company'!$A$11-2,FALSE),2)/100</f>
        <v>0.0018</v>
      </c>
      <c r="AF14" s="83">
        <f ca="1">ROUND(VLOOKUP($J14,OFFSET('TK Company'!Company,0,2),'TK Company'!$A$13-2,FALSE),2)/100</f>
        <v>0.03</v>
      </c>
      <c r="AG14" s="36">
        <f t="shared" si="14"/>
        <v>0.0016216216216216215</v>
      </c>
    </row>
    <row r="15" spans="1:33" ht="12.75">
      <c r="A15" s="54" t="b">
        <f ca="1">VLOOKUP($J15,OFFSET('TK Company'!Company,0,2),'TK Company'!$A$3-2,FALSE)</f>
        <v>0</v>
      </c>
      <c r="B15" s="31">
        <f ca="1">VLOOKUP($J15,OFFSET('TK Company'!Company,0,2),'TK Company'!$A$4-2,FALSE)</f>
        <v>0</v>
      </c>
      <c r="C15" s="41">
        <f ca="1">ROUND(VLOOKUP($J15,OFFSET('TK Company'!Company,0,2),'TK Company'!$A$2-2,FALSE),2)</f>
        <v>1.86</v>
      </c>
      <c r="D15" s="73">
        <f ca="1">VLOOKUP($J15,OFFSET('TK Company'!Company,0,2),'TK Company'!$A$6-2,FALSE)</f>
        <v>40494</v>
      </c>
      <c r="E15" s="51">
        <f t="shared" si="4"/>
        <v>0.113</v>
      </c>
      <c r="F15" s="26">
        <f t="shared" si="5"/>
        <v>1.5</v>
      </c>
      <c r="G15" s="48">
        <f t="shared" si="6"/>
        <v>206</v>
      </c>
      <c r="H15" s="81">
        <f t="shared" si="7"/>
        <v>0.79</v>
      </c>
      <c r="I15" s="80">
        <f t="shared" si="8"/>
        <v>0.99</v>
      </c>
      <c r="J15" s="20" t="str">
        <f t="shared" si="9"/>
        <v>ECL</v>
      </c>
      <c r="K15" s="88" t="s">
        <v>268</v>
      </c>
      <c r="L15" s="7">
        <f t="shared" si="10"/>
        <v>2.49</v>
      </c>
      <c r="M15" s="37">
        <v>40543</v>
      </c>
      <c r="N15" s="90">
        <v>2.24</v>
      </c>
      <c r="O15" s="75"/>
      <c r="P15" s="90">
        <v>2.52</v>
      </c>
      <c r="Q15" s="75"/>
      <c r="R15" s="38">
        <f t="shared" si="11"/>
        <v>0.125</v>
      </c>
      <c r="S15" s="39">
        <f t="shared" si="12"/>
        <v>323</v>
      </c>
      <c r="T15" s="9" t="str">
        <f t="shared" si="0"/>
        <v>Zacks</v>
      </c>
      <c r="U15" s="9" t="str">
        <f t="shared" si="1"/>
        <v>Yahoo</v>
      </c>
      <c r="V15" s="9" t="str">
        <f t="shared" si="2"/>
        <v>Reuters</v>
      </c>
      <c r="W15" s="9" t="str">
        <f t="shared" si="3"/>
        <v>msnMoney</v>
      </c>
      <c r="X15" s="29">
        <f t="shared" si="13"/>
        <v>78.93148799232003</v>
      </c>
      <c r="Y15" s="25">
        <f ca="1">ROUND(VLOOKUP($J15,OFFSET('TK Company'!Company,0,2),'TK Company'!$A$5-2,FALSE),2)</f>
        <v>48.88</v>
      </c>
      <c r="Z15" s="25">
        <f ca="1">ROUND(VLOOKUP($J15,OFFSET('TK Company'!Company,0,2),'TK Company'!$A$7-2,FALSE),2)</f>
        <v>29.27</v>
      </c>
      <c r="AA15" s="28">
        <f ca="1">ROUND(VLOOKUP($J15,OFFSET('TK Company'!Company,0,2),'TK Company'!$A$10-2,FALSE),2)/100</f>
        <v>0.08</v>
      </c>
      <c r="AB15" s="24">
        <f ca="1">ROUND(VLOOKUP($J15,OFFSET('TK Company'!Company,0,2),'TK Company'!$A$8-2,FALSE),2)</f>
        <v>23.3</v>
      </c>
      <c r="AC15" s="35">
        <f ca="1">ROUND(VLOOKUP($J15,OFFSET('TK Company'!Company,0,2),'TK Company'!$A$12-2,FALSE),2)</f>
        <v>24.8</v>
      </c>
      <c r="AD15" s="35">
        <f ca="1">ROUND(VLOOKUP($J15,OFFSET('TK Company'!Company,0,2),'TK Company'!$A$9-2,FALSE),2)</f>
        <v>16.3</v>
      </c>
      <c r="AE15" s="83">
        <f ca="1">ROUND(VLOOKUP($J15,OFFSET('TK Company'!Company,0,2),'TK Company'!$A$11-2,FALSE),2)/100</f>
        <v>0.0127</v>
      </c>
      <c r="AF15" s="83">
        <f ca="1">ROUND(VLOOKUP($J15,OFFSET('TK Company'!Company,0,2),'TK Company'!$A$13-2,FALSE),2)/100</f>
        <v>0.299</v>
      </c>
      <c r="AG15" s="36">
        <f t="shared" si="14"/>
        <v>0.0151010101010101</v>
      </c>
    </row>
    <row r="16" spans="1:33" ht="12.75">
      <c r="A16" s="54" t="b">
        <f ca="1">VLOOKUP($J16,OFFSET('TK Company'!Company,0,2),'TK Company'!$A$3-2,FALSE)</f>
        <v>0</v>
      </c>
      <c r="B16" s="31">
        <f ca="1">VLOOKUP($J16,OFFSET('TK Company'!Company,0,2),'TK Company'!$A$4-2,FALSE)</f>
        <v>0</v>
      </c>
      <c r="C16" s="41">
        <f ca="1">ROUND(VLOOKUP($J16,OFFSET('TK Company'!Company,0,2),'TK Company'!$A$2-2,FALSE),2)</f>
        <v>3.03</v>
      </c>
      <c r="D16" s="73">
        <f ca="1">VLOOKUP($J16,OFFSET('TK Company'!Company,0,2),'TK Company'!$A$6-2,FALSE)</f>
        <v>40494</v>
      </c>
      <c r="E16" s="51">
        <f t="shared" si="4"/>
        <v>0.134</v>
      </c>
      <c r="F16" s="26">
        <f t="shared" si="5"/>
        <v>1.7</v>
      </c>
      <c r="G16" s="48">
        <f t="shared" si="6"/>
        <v>190</v>
      </c>
      <c r="H16" s="81">
        <f t="shared" si="7"/>
        <v>0.98</v>
      </c>
      <c r="I16" s="80">
        <f t="shared" si="8"/>
        <v>1.13</v>
      </c>
      <c r="J16" s="20" t="str">
        <f t="shared" si="9"/>
        <v>FDS</v>
      </c>
      <c r="K16" s="88" t="s">
        <v>262</v>
      </c>
      <c r="L16" s="7">
        <f t="shared" si="10"/>
        <v>3.58</v>
      </c>
      <c r="M16" s="37">
        <v>40786</v>
      </c>
      <c r="N16" s="90">
        <v>3.48</v>
      </c>
      <c r="O16" s="75"/>
      <c r="P16" s="90">
        <v>3.98</v>
      </c>
      <c r="Q16" s="75"/>
      <c r="R16" s="38">
        <f t="shared" si="11"/>
        <v>0.14367816091954033</v>
      </c>
      <c r="S16" s="39">
        <f t="shared" si="12"/>
        <v>80</v>
      </c>
      <c r="T16" s="9" t="str">
        <f t="shared" si="0"/>
        <v>Zacks</v>
      </c>
      <c r="U16" s="9" t="str">
        <f t="shared" si="1"/>
        <v>Yahoo</v>
      </c>
      <c r="V16" s="9" t="str">
        <f t="shared" si="2"/>
        <v>Reuters</v>
      </c>
      <c r="W16" s="9" t="str">
        <f t="shared" si="3"/>
        <v>msnMoney</v>
      </c>
      <c r="X16" s="29">
        <f t="shared" si="13"/>
        <v>156.60294078464003</v>
      </c>
      <c r="Y16" s="25">
        <f ca="1">ROUND(VLOOKUP($J16,OFFSET('TK Company'!Company,0,2),'TK Company'!$A$5-2,FALSE),2)</f>
        <v>87.41</v>
      </c>
      <c r="Z16" s="25">
        <f ca="1">ROUND(VLOOKUP($J16,OFFSET('TK Company'!Company,0,2),'TK Company'!$A$7-2,FALSE),2)</f>
        <v>47.4</v>
      </c>
      <c r="AA16" s="28">
        <f ca="1">ROUND(VLOOKUP($J16,OFFSET('TK Company'!Company,0,2),'TK Company'!$A$10-2,FALSE),2)/100</f>
        <v>0.12</v>
      </c>
      <c r="AB16" s="24">
        <f ca="1">ROUND(VLOOKUP($J16,OFFSET('TK Company'!Company,0,2),'TK Company'!$A$8-2,FALSE),2)</f>
        <v>27.8</v>
      </c>
      <c r="AC16" s="35">
        <f ca="1">ROUND(VLOOKUP($J16,OFFSET('TK Company'!Company,0,2),'TK Company'!$A$12-2,FALSE),2)</f>
        <v>24.9</v>
      </c>
      <c r="AD16" s="35">
        <f ca="1">ROUND(VLOOKUP($J16,OFFSET('TK Company'!Company,0,2),'TK Company'!$A$9-2,FALSE),2)</f>
        <v>15.6</v>
      </c>
      <c r="AE16" s="83">
        <f ca="1">ROUND(VLOOKUP($J16,OFFSET('TK Company'!Company,0,2),'TK Company'!$A$11-2,FALSE),2)/100</f>
        <v>0.0105</v>
      </c>
      <c r="AF16" s="83">
        <f ca="1">ROUND(VLOOKUP($J16,OFFSET('TK Company'!Company,0,2),'TK Company'!$A$13-2,FALSE),2)/100</f>
        <v>0.183</v>
      </c>
      <c r="AG16" s="36">
        <f t="shared" si="14"/>
        <v>0.008433179723502304</v>
      </c>
    </row>
    <row r="17" spans="1:33" ht="12.75">
      <c r="A17" s="54" t="b">
        <f ca="1">VLOOKUP($J17,OFFSET('TK Company'!Company,0,2),'TK Company'!$A$3-2,FALSE)</f>
        <v>0</v>
      </c>
      <c r="B17" s="31">
        <f ca="1">VLOOKUP($J17,OFFSET('TK Company'!Company,0,2),'TK Company'!$A$4-2,FALSE)</f>
        <v>0</v>
      </c>
      <c r="C17" s="41">
        <f ca="1">ROUND(VLOOKUP($J17,OFFSET('TK Company'!Company,0,2),'TK Company'!$A$2-2,FALSE),2)</f>
        <v>2.48</v>
      </c>
      <c r="D17" s="73">
        <f ca="1">VLOOKUP($J17,OFFSET('TK Company'!Company,0,2),'TK Company'!$A$6-2,FALSE)</f>
        <v>40494</v>
      </c>
      <c r="E17" s="51">
        <f t="shared" si="4"/>
        <v>0.183</v>
      </c>
      <c r="F17" s="26">
        <f t="shared" si="5"/>
        <v>2.5</v>
      </c>
      <c r="G17" s="48">
        <f t="shared" si="6"/>
        <v>181</v>
      </c>
      <c r="H17" s="81">
        <f t="shared" si="7"/>
        <v>0.45</v>
      </c>
      <c r="I17" s="80">
        <f t="shared" si="8"/>
        <v>0.99</v>
      </c>
      <c r="J17" s="20" t="str">
        <f t="shared" si="9"/>
        <v>INFY</v>
      </c>
      <c r="K17" s="88" t="s">
        <v>265</v>
      </c>
      <c r="L17" s="7">
        <f t="shared" si="10"/>
        <v>2.83</v>
      </c>
      <c r="M17" s="37">
        <v>40633</v>
      </c>
      <c r="N17" s="90">
        <v>2.59</v>
      </c>
      <c r="O17" s="75"/>
      <c r="P17" s="90">
        <v>2.97</v>
      </c>
      <c r="Q17" s="75"/>
      <c r="R17" s="38">
        <f t="shared" si="11"/>
        <v>0.14671814671814687</v>
      </c>
      <c r="S17" s="39">
        <f t="shared" si="12"/>
        <v>233</v>
      </c>
      <c r="T17" s="9" t="str">
        <f t="shared" si="0"/>
        <v>Zacks</v>
      </c>
      <c r="U17" s="9" t="str">
        <f t="shared" si="1"/>
        <v>Yahoo</v>
      </c>
      <c r="V17" s="9" t="str">
        <f t="shared" si="2"/>
        <v>Reuters</v>
      </c>
      <c r="W17" s="9" t="str">
        <f t="shared" si="3"/>
        <v>msnMoney</v>
      </c>
      <c r="X17" s="29">
        <f t="shared" si="13"/>
        <v>142.05260726272004</v>
      </c>
      <c r="Y17" s="25">
        <f ca="1">ROUND(VLOOKUP($J17,OFFSET('TK Company'!Company,0,2),'TK Company'!$A$5-2,FALSE),2)</f>
        <v>66.3</v>
      </c>
      <c r="Z17" s="25">
        <f ca="1">ROUND(VLOOKUP($J17,OFFSET('TK Company'!Company,0,2),'TK Company'!$A$7-2,FALSE),2)</f>
        <v>35.4</v>
      </c>
      <c r="AA17" s="28">
        <f ca="1">ROUND(VLOOKUP($J17,OFFSET('TK Company'!Company,0,2),'TK Company'!$A$10-2,FALSE),2)/100</f>
        <v>0.12</v>
      </c>
      <c r="AB17" s="24">
        <f ca="1">ROUND(VLOOKUP($J17,OFFSET('TK Company'!Company,0,2),'TK Company'!$A$8-2,FALSE),2)</f>
        <v>31.9</v>
      </c>
      <c r="AC17" s="35">
        <f ca="1">ROUND(VLOOKUP($J17,OFFSET('TK Company'!Company,0,2),'TK Company'!$A$12-2,FALSE),2)</f>
        <v>52.3</v>
      </c>
      <c r="AD17" s="35">
        <f ca="1">ROUND(VLOOKUP($J17,OFFSET('TK Company'!Company,0,2),'TK Company'!$A$9-2,FALSE),2)</f>
        <v>15.4</v>
      </c>
      <c r="AE17" s="83">
        <f ca="1">ROUND(VLOOKUP($J17,OFFSET('TK Company'!Company,0,2),'TK Company'!$A$11-2,FALSE),2)/100</f>
        <v>0.0184</v>
      </c>
      <c r="AF17" s="83">
        <f ca="1">ROUND(VLOOKUP($J17,OFFSET('TK Company'!Company,0,2),'TK Company'!$A$13-2,FALSE),2)/100</f>
        <v>0.22399999999999998</v>
      </c>
      <c r="AG17" s="36">
        <f t="shared" si="14"/>
        <v>0.009471458773784355</v>
      </c>
    </row>
    <row r="18" spans="1:33" ht="12.75">
      <c r="A18" s="54" t="b">
        <f ca="1">VLOOKUP($J18,OFFSET('TK Company'!Company,0,2),'TK Company'!$A$3-2,FALSE)</f>
        <v>0</v>
      </c>
      <c r="B18" s="31">
        <f ca="1">VLOOKUP($J18,OFFSET('TK Company'!Company,0,2),'TK Company'!$A$4-2,FALSE)</f>
        <v>0</v>
      </c>
      <c r="C18" s="41">
        <f ca="1">ROUND(VLOOKUP($J18,OFFSET('TK Company'!Company,0,2),'TK Company'!$A$2-2,FALSE),2)</f>
        <v>13.61</v>
      </c>
      <c r="D18" s="73">
        <f ca="1">VLOOKUP($J18,OFFSET('TK Company'!Company,0,2),'TK Company'!$A$6-2,FALSE)</f>
        <v>40494</v>
      </c>
      <c r="E18" s="51">
        <f t="shared" si="4"/>
        <v>0.177</v>
      </c>
      <c r="F18" s="26">
        <f t="shared" si="5"/>
        <v>3.3</v>
      </c>
      <c r="G18" s="48">
        <f t="shared" si="6"/>
        <v>131</v>
      </c>
      <c r="H18" s="77">
        <f t="shared" si="7"/>
        <v>0.73</v>
      </c>
      <c r="I18" s="80">
        <f t="shared" si="8"/>
        <v>0.88</v>
      </c>
      <c r="J18" s="20" t="str">
        <f t="shared" si="9"/>
        <v>MA</v>
      </c>
      <c r="K18" s="88" t="s">
        <v>299</v>
      </c>
      <c r="L18" s="7">
        <f t="shared" si="10"/>
        <v>16.18</v>
      </c>
      <c r="M18" s="37">
        <v>40543</v>
      </c>
      <c r="N18" s="90">
        <v>13.92</v>
      </c>
      <c r="O18" s="75"/>
      <c r="P18" s="90">
        <v>16.5</v>
      </c>
      <c r="Q18" s="75"/>
      <c r="R18" s="38">
        <f t="shared" si="11"/>
        <v>0.18534482758620685</v>
      </c>
      <c r="S18" s="39">
        <f t="shared" si="12"/>
        <v>323</v>
      </c>
      <c r="T18" s="9" t="str">
        <f t="shared" si="0"/>
        <v>Zacks</v>
      </c>
      <c r="U18" s="9" t="str">
        <f t="shared" si="1"/>
        <v>Yahoo</v>
      </c>
      <c r="V18" s="9" t="str">
        <f t="shared" si="2"/>
        <v>Reuters</v>
      </c>
      <c r="W18" s="9" t="str">
        <f t="shared" si="3"/>
        <v>msnMoney</v>
      </c>
      <c r="X18" s="29">
        <f t="shared" si="13"/>
        <v>544.2774571186588</v>
      </c>
      <c r="Y18" s="25">
        <f ca="1">ROUND(VLOOKUP($J18,OFFSET('TK Company'!Company,0,2),'TK Company'!$A$5-2,FALSE),2)</f>
        <v>243.17</v>
      </c>
      <c r="Z18" s="25">
        <f ca="1">ROUND(VLOOKUP($J18,OFFSET('TK Company'!Company,0,2),'TK Company'!$A$7-2,FALSE),2)</f>
        <v>152</v>
      </c>
      <c r="AA18" s="28">
        <f ca="1">ROUND(VLOOKUP($J18,OFFSET('TK Company'!Company,0,2),'TK Company'!$A$10-2,FALSE),2)/100</f>
        <v>0.11199999999999999</v>
      </c>
      <c r="AB18" s="24">
        <f ca="1">ROUND(VLOOKUP($J18,OFFSET('TK Company'!Company,0,2),'TK Company'!$A$8-2,FALSE),2)</f>
        <v>22</v>
      </c>
      <c r="AC18" s="35">
        <f ca="1">ROUND(VLOOKUP($J18,OFFSET('TK Company'!Company,0,2),'TK Company'!$A$12-2,FALSE),2)</f>
        <v>20.5</v>
      </c>
      <c r="AD18" s="35">
        <f ca="1">ROUND(VLOOKUP($J18,OFFSET('TK Company'!Company,0,2),'TK Company'!$A$9-2,FALSE),2)</f>
        <v>12</v>
      </c>
      <c r="AE18" s="83">
        <f ca="1">ROUND(VLOOKUP($J18,OFFSET('TK Company'!Company,0,2),'TK Company'!$A$11-2,FALSE),2)/100</f>
        <v>0.0025</v>
      </c>
      <c r="AF18" s="83">
        <f ca="1">ROUND(VLOOKUP($J18,OFFSET('TK Company'!Company,0,2),'TK Company'!$A$13-2,FALSE),2)/100</f>
        <v>0.053</v>
      </c>
      <c r="AG18" s="36">
        <f t="shared" si="14"/>
        <v>0.0031176470588235292</v>
      </c>
    </row>
    <row r="19" spans="1:33" ht="12.75">
      <c r="A19" s="54" t="b">
        <f ca="1">VLOOKUP($J19,OFFSET('TK Company'!Company,0,2),'TK Company'!$A$3-2,FALSE)</f>
        <v>0</v>
      </c>
      <c r="B19" s="31">
        <f ca="1">VLOOKUP($J19,OFFSET('TK Company'!Company,0,2),'TK Company'!$A$4-2,FALSE)</f>
        <v>0</v>
      </c>
      <c r="C19" s="41">
        <f ca="1">ROUND(VLOOKUP($J19,OFFSET('TK Company'!Company,0,2),'TK Company'!$A$2-2,FALSE),2)</f>
        <v>2.05</v>
      </c>
      <c r="D19" s="73">
        <f ca="1">VLOOKUP($J19,OFFSET('TK Company'!Company,0,2),'TK Company'!$A$6-2,FALSE)</f>
        <v>40494</v>
      </c>
      <c r="E19" s="51">
        <f t="shared" si="4"/>
        <v>0.236</v>
      </c>
      <c r="F19" s="26">
        <f t="shared" si="5"/>
        <v>13</v>
      </c>
      <c r="G19" s="48">
        <f t="shared" si="6"/>
        <v>76</v>
      </c>
      <c r="H19" s="77">
        <f t="shared" si="7"/>
        <v>0.41</v>
      </c>
      <c r="I19" s="80">
        <f t="shared" si="8"/>
        <v>0.68</v>
      </c>
      <c r="J19" s="20" t="str">
        <f t="shared" si="9"/>
        <v>MSFT</v>
      </c>
      <c r="K19" s="88" t="s">
        <v>127</v>
      </c>
      <c r="L19" s="7">
        <f t="shared" si="10"/>
        <v>2.54</v>
      </c>
      <c r="M19" s="37">
        <v>40724</v>
      </c>
      <c r="N19" s="90">
        <v>2.44</v>
      </c>
      <c r="O19" s="75"/>
      <c r="P19" s="90">
        <v>2.7</v>
      </c>
      <c r="Q19" s="75"/>
      <c r="R19" s="38">
        <f t="shared" si="11"/>
        <v>0.10655737704918034</v>
      </c>
      <c r="S19" s="39">
        <f t="shared" si="12"/>
        <v>142</v>
      </c>
      <c r="T19" s="9" t="str">
        <f t="shared" si="0"/>
        <v>Zacks</v>
      </c>
      <c r="U19" s="9" t="str">
        <f t="shared" si="1"/>
        <v>Yahoo</v>
      </c>
      <c r="V19" s="9" t="str">
        <f t="shared" si="2"/>
        <v>Reuters</v>
      </c>
      <c r="W19" s="9" t="str">
        <f t="shared" si="3"/>
        <v>msnMoney</v>
      </c>
      <c r="X19" s="29">
        <f t="shared" si="13"/>
        <v>69.91370320000003</v>
      </c>
      <c r="Y19" s="25">
        <f ca="1">ROUND(VLOOKUP($J19,OFFSET('TK Company'!Company,0,2),'TK Company'!$A$5-2,FALSE),2)</f>
        <v>26.27</v>
      </c>
      <c r="Z19" s="25">
        <f ca="1">ROUND(VLOOKUP($J19,OFFSET('TK Company'!Company,0,2),'TK Company'!$A$7-2,FALSE),2)</f>
        <v>22.9</v>
      </c>
      <c r="AA19" s="28">
        <f ca="1">ROUND(VLOOKUP($J19,OFFSET('TK Company'!Company,0,2),'TK Company'!$A$10-2,FALSE),2)/100</f>
        <v>0.1</v>
      </c>
      <c r="AB19" s="24">
        <f ca="1">ROUND(VLOOKUP($J19,OFFSET('TK Company'!Company,0,2),'TK Company'!$A$8-2,FALSE),2)</f>
        <v>18.8</v>
      </c>
      <c r="AC19" s="35">
        <f ca="1">ROUND(VLOOKUP($J19,OFFSET('TK Company'!Company,0,2),'TK Company'!$A$12-2,FALSE),2)</f>
        <v>25</v>
      </c>
      <c r="AD19" s="35">
        <f ca="1">ROUND(VLOOKUP($J19,OFFSET('TK Company'!Company,0,2),'TK Company'!$A$9-2,FALSE),2)</f>
        <v>11.8</v>
      </c>
      <c r="AE19" s="83">
        <f ca="1">ROUND(VLOOKUP($J19,OFFSET('TK Company'!Company,0,2),'TK Company'!$A$11-2,FALSE),2)/100</f>
        <v>0.019799999999999998</v>
      </c>
      <c r="AF19" s="83">
        <f ca="1">ROUND(VLOOKUP($J19,OFFSET('TK Company'!Company,0,2),'TK Company'!$A$13-2,FALSE),2)/100</f>
        <v>0.556</v>
      </c>
      <c r="AG19" s="36">
        <f t="shared" si="14"/>
        <v>0.03633986928104575</v>
      </c>
    </row>
    <row r="20" spans="1:33" ht="12.75">
      <c r="A20" s="54" t="b">
        <f ca="1">VLOOKUP($J20,OFFSET('TK Company'!Company,0,2),'TK Company'!$A$3-2,FALSE)</f>
        <v>0</v>
      </c>
      <c r="B20" s="31">
        <f ca="1">VLOOKUP($J20,OFFSET('TK Company'!Company,0,2),'TK Company'!$A$4-2,FALSE)</f>
        <v>0</v>
      </c>
      <c r="C20" s="41">
        <f ca="1">ROUND(VLOOKUP($J20,OFFSET('TK Company'!Company,0,2),'TK Company'!$A$2-2,FALSE),2)</f>
        <v>0</v>
      </c>
      <c r="D20" s="73">
        <f ca="1">VLOOKUP($J20,OFFSET('TK Company'!Company,0,2),'TK Company'!$A$6-2,FALSE)</f>
        <v>40494</v>
      </c>
      <c r="E20" s="51">
        <f t="shared" si="4"/>
        <v>0.115</v>
      </c>
      <c r="F20" s="26">
        <f t="shared" si="5"/>
        <v>0.8</v>
      </c>
      <c r="G20" s="48">
        <f t="shared" si="6"/>
        <v>213</v>
      </c>
      <c r="H20" s="77">
        <f t="shared" si="7"/>
        <v>0.81</v>
      </c>
      <c r="I20" s="80">
        <f t="shared" si="8"/>
        <v>1.01</v>
      </c>
      <c r="J20" s="20" t="str">
        <f t="shared" si="9"/>
        <v>PH</v>
      </c>
      <c r="K20" s="88" t="s">
        <v>269</v>
      </c>
      <c r="L20" s="7">
        <f t="shared" si="10"/>
        <v>6.05</v>
      </c>
      <c r="M20" s="37">
        <v>40724</v>
      </c>
      <c r="N20" s="90">
        <v>5.78</v>
      </c>
      <c r="O20" s="75"/>
      <c r="P20" s="90">
        <v>6.51</v>
      </c>
      <c r="Q20" s="75"/>
      <c r="R20" s="38">
        <f t="shared" si="11"/>
        <v>0.1262975778546711</v>
      </c>
      <c r="S20" s="39">
        <f t="shared" si="12"/>
        <v>142</v>
      </c>
      <c r="T20" s="9" t="str">
        <f t="shared" si="0"/>
        <v>Zacks</v>
      </c>
      <c r="U20" s="9" t="str">
        <f t="shared" si="1"/>
        <v>Yahoo</v>
      </c>
      <c r="V20" s="9" t="str">
        <f t="shared" si="2"/>
        <v>Reuters</v>
      </c>
      <c r="W20" s="9" t="str">
        <f t="shared" si="3"/>
        <v>msnMoney</v>
      </c>
      <c r="X20" s="29">
        <f t="shared" si="13"/>
        <v>128.38040919649444</v>
      </c>
      <c r="Y20" s="25">
        <f ca="1">ROUND(VLOOKUP($J20,OFFSET('TK Company'!Company,0,2),'TK Company'!$A$5-2,FALSE),2)</f>
        <v>79.39</v>
      </c>
      <c r="Z20" s="25">
        <f ca="1">ROUND(VLOOKUP($J20,OFFSET('TK Company'!Company,0,2),'TK Company'!$A$7-2,FALSE),2)</f>
        <v>21.7</v>
      </c>
      <c r="AA20" s="28">
        <f ca="1">ROUND(VLOOKUP($J20,OFFSET('TK Company'!Company,0,2),'TK Company'!$A$10-2,FALSE),2)/100</f>
        <v>0.042</v>
      </c>
      <c r="AB20" s="24">
        <f ca="1">ROUND(VLOOKUP($J20,OFFSET('TK Company'!Company,0,2),'TK Company'!$A$8-2,FALSE),2)</f>
        <v>18</v>
      </c>
      <c r="AC20" s="35">
        <f ca="1">ROUND(VLOOKUP($J20,OFFSET('TK Company'!Company,0,2),'TK Company'!$A$12-2,FALSE),2)</f>
        <v>16.2</v>
      </c>
      <c r="AD20" s="35">
        <f ca="1">ROUND(VLOOKUP($J20,OFFSET('TK Company'!Company,0,2),'TK Company'!$A$9-2,FALSE),2)</f>
        <v>8</v>
      </c>
      <c r="AE20" s="83">
        <f ca="1">ROUND(VLOOKUP($J20,OFFSET('TK Company'!Company,0,2),'TK Company'!$A$11-2,FALSE),2)/100</f>
        <v>0.0146</v>
      </c>
      <c r="AF20" s="83">
        <f ca="1">ROUND(VLOOKUP($J20,OFFSET('TK Company'!Company,0,2),'TK Company'!$A$13-2,FALSE),2)/100</f>
        <v>0.254</v>
      </c>
      <c r="AG20" s="36">
        <f t="shared" si="14"/>
        <v>0.01953846153846154</v>
      </c>
    </row>
    <row r="21" spans="1:33" ht="12.75">
      <c r="A21" s="54" t="b">
        <f ca="1">VLOOKUP($J21,OFFSET('TK Company'!Company,0,2),'TK Company'!$A$3-2,FALSE)</f>
        <v>0</v>
      </c>
      <c r="B21" s="31">
        <f ca="1">VLOOKUP($J21,OFFSET('TK Company'!Company,0,2),'TK Company'!$A$4-2,FALSE)</f>
        <v>0</v>
      </c>
      <c r="C21" s="41">
        <f ca="1">ROUND(VLOOKUP($J21,OFFSET('TK Company'!Company,0,2),'TK Company'!$A$2-2,FALSE),2)</f>
        <v>1.23</v>
      </c>
      <c r="D21" s="73">
        <f ca="1">VLOOKUP($J21,OFFSET('TK Company'!Company,0,2),'TK Company'!$A$6-2,FALSE)</f>
        <v>40494</v>
      </c>
      <c r="E21" s="51">
        <f t="shared" si="4"/>
        <v>0.147</v>
      </c>
      <c r="F21" s="26">
        <f t="shared" si="5"/>
        <v>3</v>
      </c>
      <c r="G21" s="48">
        <f t="shared" si="6"/>
        <v>137</v>
      </c>
      <c r="H21" s="77">
        <f t="shared" si="7"/>
        <v>0.99</v>
      </c>
      <c r="I21" s="80">
        <f t="shared" si="8"/>
        <v>1.15</v>
      </c>
      <c r="J21" s="20" t="str">
        <f t="shared" si="9"/>
        <v>QSII</v>
      </c>
      <c r="K21" s="88" t="s">
        <v>261</v>
      </c>
      <c r="L21" s="7">
        <f t="shared" si="10"/>
        <v>2.43</v>
      </c>
      <c r="M21" s="37">
        <v>40633</v>
      </c>
      <c r="N21" s="90">
        <v>2.02</v>
      </c>
      <c r="O21" s="75"/>
      <c r="P21" s="90">
        <v>2.7</v>
      </c>
      <c r="Q21" s="75"/>
      <c r="R21" s="38">
        <f t="shared" si="11"/>
        <v>0.3366336633663367</v>
      </c>
      <c r="S21" s="39">
        <f t="shared" si="12"/>
        <v>233</v>
      </c>
      <c r="T21" s="9" t="str">
        <f t="shared" si="0"/>
        <v>Zacks</v>
      </c>
      <c r="U21" s="9" t="str">
        <f t="shared" si="1"/>
        <v>Yahoo</v>
      </c>
      <c r="V21" s="9" t="str">
        <f t="shared" si="2"/>
        <v>Reuters</v>
      </c>
      <c r="W21" s="9" t="str">
        <f t="shared" si="3"/>
        <v>msnMoney</v>
      </c>
      <c r="X21" s="29">
        <f t="shared" si="13"/>
        <v>114.32729154374996</v>
      </c>
      <c r="Y21" s="25">
        <f ca="1">ROUND(VLOOKUP($J21,OFFSET('TK Company'!Company,0,2),'TK Company'!$A$5-2,FALSE),2)</f>
        <v>62.71</v>
      </c>
      <c r="Z21" s="25">
        <f ca="1">ROUND(VLOOKUP($J21,OFFSET('TK Company'!Company,0,2),'TK Company'!$A$7-2,FALSE),2)</f>
        <v>45.67</v>
      </c>
      <c r="AA21" s="28">
        <f ca="1">ROUND(VLOOKUP($J21,OFFSET('TK Company'!Company,0,2),'TK Company'!$A$10-2,FALSE),2)/100</f>
        <v>0.15</v>
      </c>
      <c r="AB21" s="24">
        <f ca="1">ROUND(VLOOKUP($J21,OFFSET('TK Company'!Company,0,2),'TK Company'!$A$8-2,FALSE),2)</f>
        <v>26.9</v>
      </c>
      <c r="AC21" s="35">
        <f ca="1">ROUND(VLOOKUP($J21,OFFSET('TK Company'!Company,0,2),'TK Company'!$A$12-2,FALSE),2)</f>
        <v>26</v>
      </c>
      <c r="AD21" s="35">
        <f ca="1">ROUND(VLOOKUP($J21,OFFSET('TK Company'!Company,0,2),'TK Company'!$A$9-2,FALSE),2)</f>
        <v>18</v>
      </c>
      <c r="AE21" s="83">
        <f ca="1">ROUND(VLOOKUP($J21,OFFSET('TK Company'!Company,0,2),'TK Company'!$A$11-2,FALSE),2)/100</f>
        <v>0.0191</v>
      </c>
      <c r="AF21" s="83">
        <f ca="1">ROUND(VLOOKUP($J21,OFFSET('TK Company'!Company,0,2),'TK Company'!$A$13-2,FALSE),2)/100</f>
        <v>0.87</v>
      </c>
      <c r="AG21" s="36">
        <f t="shared" si="14"/>
        <v>0.03875278396436526</v>
      </c>
    </row>
    <row r="22" spans="1:33" ht="12.75">
      <c r="A22" s="54" t="b">
        <f ca="1">VLOOKUP($J22,OFFSET('TK Company'!Company,0,2),'TK Company'!$A$3-2,FALSE)</f>
        <v>0</v>
      </c>
      <c r="B22" s="31">
        <f ca="1">VLOOKUP($J22,OFFSET('TK Company'!Company,0,2),'TK Company'!$A$4-2,FALSE)</f>
        <v>0</v>
      </c>
      <c r="C22" s="41">
        <f ca="1">ROUND(VLOOKUP($J22,OFFSET('TK Company'!Company,0,2),'TK Company'!$A$2-2,FALSE),2)</f>
        <v>3.28</v>
      </c>
      <c r="D22" s="73">
        <f ca="1">VLOOKUP($J22,OFFSET('TK Company'!Company,0,2),'TK Company'!$A$6-2,FALSE)</f>
        <v>40494</v>
      </c>
      <c r="E22" s="51">
        <f t="shared" si="4"/>
        <v>0.232</v>
      </c>
      <c r="F22" s="26">
        <f t="shared" si="5"/>
        <v>9.1</v>
      </c>
      <c r="G22" s="48">
        <f t="shared" si="6"/>
        <v>108</v>
      </c>
      <c r="H22" s="77">
        <f t="shared" si="7"/>
        <v>0.49</v>
      </c>
      <c r="I22" s="80">
        <f t="shared" si="8"/>
        <v>0.75</v>
      </c>
      <c r="J22" s="20" t="str">
        <f t="shared" si="9"/>
        <v>SYK</v>
      </c>
      <c r="K22" s="88" t="s">
        <v>249</v>
      </c>
      <c r="L22" s="7">
        <f t="shared" si="10"/>
        <v>3.6</v>
      </c>
      <c r="M22" s="37">
        <v>40543</v>
      </c>
      <c r="N22" s="90">
        <v>3.29</v>
      </c>
      <c r="O22" s="75"/>
      <c r="P22" s="90">
        <v>3.64</v>
      </c>
      <c r="Q22" s="75"/>
      <c r="R22" s="38">
        <f t="shared" si="11"/>
        <v>0.1063829787234043</v>
      </c>
      <c r="S22" s="39">
        <f t="shared" si="12"/>
        <v>323</v>
      </c>
      <c r="T22" s="9" t="str">
        <f t="shared" si="0"/>
        <v>Zacks</v>
      </c>
      <c r="U22" s="9" t="str">
        <f t="shared" si="1"/>
        <v>Yahoo</v>
      </c>
      <c r="V22" s="9" t="str">
        <f t="shared" si="2"/>
        <v>Reuters</v>
      </c>
      <c r="W22" s="9" t="str">
        <f t="shared" si="3"/>
        <v>msnMoney</v>
      </c>
      <c r="X22" s="29">
        <f t="shared" si="13"/>
        <v>139.87823415459846</v>
      </c>
      <c r="Y22" s="25">
        <f ca="1">ROUND(VLOOKUP($J22,OFFSET('TK Company'!Company,0,2),'TK Company'!$A$5-2,FALSE),2)</f>
        <v>51.59</v>
      </c>
      <c r="Z22" s="25">
        <f ca="1">ROUND(VLOOKUP($J22,OFFSET('TK Company'!Company,0,2),'TK Company'!$A$7-2,FALSE),2)</f>
        <v>41.9</v>
      </c>
      <c r="AA22" s="28">
        <f ca="1">ROUND(VLOOKUP($J22,OFFSET('TK Company'!Company,0,2),'TK Company'!$A$10-2,FALSE),2)/100</f>
        <v>0.128</v>
      </c>
      <c r="AB22" s="24">
        <f ca="1">ROUND(VLOOKUP($J22,OFFSET('TK Company'!Company,0,2),'TK Company'!$A$8-2,FALSE),2)</f>
        <v>24</v>
      </c>
      <c r="AC22" s="35">
        <f ca="1">ROUND(VLOOKUP($J22,OFFSET('TK Company'!Company,0,2),'TK Company'!$A$12-2,FALSE),2)</f>
        <v>29.1</v>
      </c>
      <c r="AD22" s="35">
        <f ca="1">ROUND(VLOOKUP($J22,OFFSET('TK Company'!Company,0,2),'TK Company'!$A$9-2,FALSE),2)</f>
        <v>14.2</v>
      </c>
      <c r="AE22" s="83">
        <f ca="1">ROUND(VLOOKUP($J22,OFFSET('TK Company'!Company,0,2),'TK Company'!$A$11-2,FALSE),2)/100</f>
        <v>0.0116</v>
      </c>
      <c r="AF22" s="83">
        <f ca="1">ROUND(VLOOKUP($J22,OFFSET('TK Company'!Company,0,2),'TK Company'!$A$13-2,FALSE),2)/100</f>
        <v>0.08800000000000001</v>
      </c>
      <c r="AG22" s="36">
        <f t="shared" si="14"/>
        <v>0.004607329842931937</v>
      </c>
    </row>
    <row r="23" spans="1:33" ht="12.75">
      <c r="A23" s="54" t="b">
        <f ca="1">VLOOKUP($J23,OFFSET('TK Company'!Company,0,2),'TK Company'!$A$3-2,FALSE)</f>
        <v>0</v>
      </c>
      <c r="B23" s="31">
        <f ca="1">VLOOKUP($J23,OFFSET('TK Company'!Company,0,2),'TK Company'!$A$4-2,FALSE)</f>
        <v>0</v>
      </c>
      <c r="C23" s="41">
        <f ca="1">ROUND(VLOOKUP($J23,OFFSET('TK Company'!Company,0,2),'TK Company'!$A$2-2,FALSE),2)</f>
        <v>1.97</v>
      </c>
      <c r="D23" s="73">
        <f ca="1">VLOOKUP($J23,OFFSET('TK Company'!Company,0,2),'TK Company'!$A$6-2,FALSE)</f>
        <v>40494</v>
      </c>
      <c r="E23" s="51">
        <f t="shared" si="4"/>
        <v>0.159</v>
      </c>
      <c r="F23" s="26">
        <f t="shared" si="5"/>
        <v>1.7</v>
      </c>
      <c r="G23" s="48">
        <f t="shared" si="6"/>
        <v>159</v>
      </c>
      <c r="H23" s="77">
        <f t="shared" si="7"/>
        <v>0.65</v>
      </c>
      <c r="I23" s="80">
        <f t="shared" si="8"/>
        <v>0.94</v>
      </c>
      <c r="J23" s="20" t="str">
        <f t="shared" si="9"/>
        <v>SYY</v>
      </c>
      <c r="K23" s="88" t="s">
        <v>5</v>
      </c>
      <c r="L23" s="7">
        <f t="shared" si="10"/>
        <v>2.04</v>
      </c>
      <c r="M23" s="37">
        <v>40724</v>
      </c>
      <c r="N23" s="90">
        <v>1.98</v>
      </c>
      <c r="O23" s="75"/>
      <c r="P23" s="91">
        <v>2.14</v>
      </c>
      <c r="Q23" s="75">
        <v>0.01</v>
      </c>
      <c r="R23" s="38">
        <f t="shared" si="11"/>
        <v>0.08080808080808088</v>
      </c>
      <c r="S23" s="39">
        <f t="shared" si="12"/>
        <v>142</v>
      </c>
      <c r="T23" s="9" t="str">
        <f t="shared" si="0"/>
        <v>Zacks</v>
      </c>
      <c r="U23" s="9" t="str">
        <f t="shared" si="1"/>
        <v>Yahoo</v>
      </c>
      <c r="V23" s="9" t="str">
        <f t="shared" si="2"/>
        <v>Reuters</v>
      </c>
      <c r="W23" s="9" t="str">
        <f t="shared" si="3"/>
        <v>msnMoney</v>
      </c>
      <c r="X23" s="29">
        <f t="shared" si="13"/>
        <v>51.50905996800001</v>
      </c>
      <c r="Y23" s="25">
        <f ca="1">ROUND(VLOOKUP($J23,OFFSET('TK Company'!Company,0,2),'TK Company'!$A$5-2,FALSE),2)</f>
        <v>28.69</v>
      </c>
      <c r="Z23" s="25">
        <f ca="1">ROUND(VLOOKUP($J23,OFFSET('TK Company'!Company,0,2),'TK Company'!$A$7-2,FALSE),2)</f>
        <v>15</v>
      </c>
      <c r="AA23" s="28">
        <f ca="1">ROUND(VLOOKUP($J23,OFFSET('TK Company'!Company,0,2),'TK Company'!$A$10-2,FALSE),2)/100</f>
        <v>0.06</v>
      </c>
      <c r="AB23" s="24">
        <f ca="1">ROUND(VLOOKUP($J23,OFFSET('TK Company'!Company,0,2),'TK Company'!$A$8-2,FALSE),2)</f>
        <v>20</v>
      </c>
      <c r="AC23" s="35">
        <f ca="1">ROUND(VLOOKUP($J23,OFFSET('TK Company'!Company,0,2),'TK Company'!$A$12-2,FALSE),2)</f>
        <v>21.7</v>
      </c>
      <c r="AD23" s="35">
        <f ca="1">ROUND(VLOOKUP($J23,OFFSET('TK Company'!Company,0,2),'TK Company'!$A$9-2,FALSE),2)</f>
        <v>10</v>
      </c>
      <c r="AE23" s="83">
        <f ca="1">ROUND(VLOOKUP($J23,OFFSET('TK Company'!Company,0,2),'TK Company'!$A$11-2,FALSE),2)/100</f>
        <v>0.0349</v>
      </c>
      <c r="AF23" s="83">
        <f ca="1">ROUND(VLOOKUP($J23,OFFSET('TK Company'!Company,0,2),'TK Company'!$A$13-2,FALSE),2)/100</f>
        <v>0.423</v>
      </c>
      <c r="AG23" s="36">
        <f t="shared" si="14"/>
        <v>0.0282</v>
      </c>
    </row>
    <row r="24" spans="1:33" ht="12.75">
      <c r="A24" s="54" t="b">
        <f ca="1">VLOOKUP($J24,OFFSET('TK Company'!Company,0,2),'TK Company'!$A$3-2,FALSE)</f>
        <v>0</v>
      </c>
      <c r="B24" s="31">
        <f ca="1">VLOOKUP($J24,OFFSET('TK Company'!Company,0,2),'TK Company'!$A$4-2,FALSE)</f>
        <v>0</v>
      </c>
      <c r="C24" s="41">
        <f ca="1">ROUND(VLOOKUP($J24,OFFSET('TK Company'!Company,0,2),'TK Company'!$A$2-2,FALSE),2)</f>
        <v>2.71</v>
      </c>
      <c r="D24" s="73">
        <f ca="1">VLOOKUP($J24,OFFSET('TK Company'!Company,0,2),'TK Company'!$A$6-2,FALSE)</f>
        <v>40494</v>
      </c>
      <c r="E24" s="51">
        <f t="shared" si="4"/>
        <v>0.301</v>
      </c>
      <c r="F24" s="26">
        <f t="shared" si="5"/>
        <v>15.1</v>
      </c>
      <c r="G24" s="48">
        <f t="shared" si="6"/>
        <v>66</v>
      </c>
      <c r="H24" s="77">
        <f t="shared" si="7"/>
        <v>0.44</v>
      </c>
      <c r="I24" s="80">
        <f t="shared" si="8"/>
        <v>0.57</v>
      </c>
      <c r="J24" s="20" t="str">
        <f t="shared" si="9"/>
        <v>TEVA</v>
      </c>
      <c r="K24" s="88" t="s">
        <v>270</v>
      </c>
      <c r="L24" s="7">
        <f t="shared" si="10"/>
        <v>5.16</v>
      </c>
      <c r="M24" s="37">
        <v>40543</v>
      </c>
      <c r="N24" s="90">
        <v>4.57</v>
      </c>
      <c r="O24" s="75"/>
      <c r="P24" s="90">
        <v>5.24</v>
      </c>
      <c r="Q24" s="75"/>
      <c r="R24" s="38">
        <f t="shared" si="11"/>
        <v>0.14660831509846828</v>
      </c>
      <c r="S24" s="39">
        <f t="shared" si="12"/>
        <v>323</v>
      </c>
      <c r="T24" s="9" t="str">
        <f t="shared" si="0"/>
        <v>Zacks</v>
      </c>
      <c r="U24" s="9" t="str">
        <f t="shared" si="1"/>
        <v>Yahoo</v>
      </c>
      <c r="V24" s="9" t="str">
        <f t="shared" si="2"/>
        <v>Reuters</v>
      </c>
      <c r="W24" s="9" t="str">
        <f t="shared" si="3"/>
        <v>msnMoney</v>
      </c>
      <c r="X24" s="29">
        <f t="shared" si="13"/>
        <v>178.6582057248001</v>
      </c>
      <c r="Y24" s="25">
        <f ca="1">ROUND(VLOOKUP($J24,OFFSET('TK Company'!Company,0,2),'TK Company'!$A$5-2,FALSE),2)</f>
        <v>50.75</v>
      </c>
      <c r="Z24" s="25">
        <f ca="1">ROUND(VLOOKUP($J24,OFFSET('TK Company'!Company,0,2),'TK Company'!$A$7-2,FALSE),2)</f>
        <v>42.3</v>
      </c>
      <c r="AA24" s="28">
        <f ca="1">ROUND(VLOOKUP($J24,OFFSET('TK Company'!Company,0,2),'TK Company'!$A$10-2,FALSE),2)/100</f>
        <v>0.14</v>
      </c>
      <c r="AB24" s="24">
        <f ca="1">ROUND(VLOOKUP($J24,OFFSET('TK Company'!Company,0,2),'TK Company'!$A$8-2,FALSE),2)</f>
        <v>20.5</v>
      </c>
      <c r="AC24" s="35">
        <f ca="1">ROUND(VLOOKUP($J24,OFFSET('TK Company'!Company,0,2),'TK Company'!$A$12-2,FALSE),2)</f>
        <v>22.5</v>
      </c>
      <c r="AD24" s="35">
        <f ca="1">ROUND(VLOOKUP($J24,OFFSET('TK Company'!Company,0,2),'TK Company'!$A$9-2,FALSE),2)</f>
        <v>14</v>
      </c>
      <c r="AE24" s="83">
        <f ca="1">ROUND(VLOOKUP($J24,OFFSET('TK Company'!Company,0,2),'TK Company'!$A$11-2,FALSE),2)/100</f>
        <v>0.0146</v>
      </c>
      <c r="AF24" s="83">
        <f ca="1">ROUND(VLOOKUP($J24,OFFSET('TK Company'!Company,0,2),'TK Company'!$A$13-2,FALSE),2)/100</f>
        <v>0.155</v>
      </c>
      <c r="AG24" s="36">
        <f t="shared" si="14"/>
        <v>0.008985507246376812</v>
      </c>
    </row>
    <row r="25" spans="1:33" ht="12.75">
      <c r="A25" s="54" t="b">
        <f ca="1">VLOOKUP($J25,OFFSET('TK Company'!Company,0,2),'TK Company'!$A$3-2,FALSE)</f>
        <v>0</v>
      </c>
      <c r="B25" s="31">
        <f ca="1">VLOOKUP($J25,OFFSET('TK Company'!Company,0,2),'TK Company'!$A$4-2,FALSE)</f>
        <v>0</v>
      </c>
      <c r="C25" s="41">
        <f ca="1">ROUND(VLOOKUP($J25,OFFSET('TK Company'!Company,0,2),'TK Company'!$A$2-2,FALSE),2)</f>
        <v>2.27</v>
      </c>
      <c r="D25" s="73">
        <f ca="1">VLOOKUP($J25,OFFSET('TK Company'!Company,0,2),'TK Company'!$A$6-2,FALSE)</f>
        <v>40494</v>
      </c>
      <c r="E25" s="51">
        <f t="shared" si="4"/>
        <v>0.193</v>
      </c>
      <c r="F25" s="26">
        <f t="shared" si="5"/>
        <v>5.2</v>
      </c>
      <c r="G25" s="48">
        <f t="shared" si="6"/>
        <v>113</v>
      </c>
      <c r="H25" s="77">
        <f t="shared" si="7"/>
        <v>0.53</v>
      </c>
      <c r="I25" s="80">
        <f t="shared" si="8"/>
        <v>0.85</v>
      </c>
      <c r="J25" s="20" t="str">
        <f t="shared" si="9"/>
        <v>WAG</v>
      </c>
      <c r="K25" s="88" t="s">
        <v>257</v>
      </c>
      <c r="L25" s="7">
        <f t="shared" si="10"/>
        <v>2.56</v>
      </c>
      <c r="M25" s="37">
        <v>40786</v>
      </c>
      <c r="N25" s="90">
        <v>2.49</v>
      </c>
      <c r="O25" s="75"/>
      <c r="P25" s="90">
        <v>2.85</v>
      </c>
      <c r="Q25" s="75"/>
      <c r="R25" s="38">
        <f t="shared" si="11"/>
        <v>0.14457831325301207</v>
      </c>
      <c r="S25" s="39">
        <f t="shared" si="12"/>
        <v>80</v>
      </c>
      <c r="T25" s="9" t="str">
        <f t="shared" si="0"/>
        <v>Zacks</v>
      </c>
      <c r="U25" s="9" t="str">
        <f t="shared" si="1"/>
        <v>Yahoo</v>
      </c>
      <c r="V25" s="9" t="str">
        <f t="shared" si="2"/>
        <v>Reuters</v>
      </c>
      <c r="W25" s="9" t="str">
        <f t="shared" si="3"/>
        <v>msnMoney</v>
      </c>
      <c r="X25" s="29">
        <f t="shared" si="13"/>
        <v>77.33657896704001</v>
      </c>
      <c r="Y25" s="25">
        <f ca="1">ROUND(VLOOKUP($J25,OFFSET('TK Company'!Company,0,2),'TK Company'!$A$5-2,FALSE),2)</f>
        <v>34.83</v>
      </c>
      <c r="Z25" s="25">
        <f ca="1">ROUND(VLOOKUP($J25,OFFSET('TK Company'!Company,0,2),'TK Company'!$A$7-2,FALSE),2)</f>
        <v>26.7</v>
      </c>
      <c r="AA25" s="28">
        <f ca="1">ROUND(VLOOKUP($J25,OFFSET('TK Company'!Company,0,2),'TK Company'!$A$10-2,FALSE),2)/100</f>
        <v>0.11</v>
      </c>
      <c r="AB25" s="24">
        <f ca="1">ROUND(VLOOKUP($J25,OFFSET('TK Company'!Company,0,2),'TK Company'!$A$8-2,FALSE),2)</f>
        <v>19.9</v>
      </c>
      <c r="AC25" s="35">
        <f ca="1">ROUND(VLOOKUP($J25,OFFSET('TK Company'!Company,0,2),'TK Company'!$A$12-2,FALSE),2)</f>
        <v>25.9</v>
      </c>
      <c r="AD25" s="35">
        <f ca="1">ROUND(VLOOKUP($J25,OFFSET('TK Company'!Company,0,2),'TK Company'!$A$9-2,FALSE),2)</f>
        <v>12.3</v>
      </c>
      <c r="AE25" s="83">
        <f ca="1">ROUND(VLOOKUP($J25,OFFSET('TK Company'!Company,0,2),'TK Company'!$A$11-2,FALSE),2)/100</f>
        <v>0.020099999999999996</v>
      </c>
      <c r="AF25" s="83">
        <f ca="1">ROUND(VLOOKUP($J25,OFFSET('TK Company'!Company,0,2),'TK Company'!$A$13-2,FALSE),2)/100</f>
        <v>0.172</v>
      </c>
      <c r="AG25" s="36">
        <f t="shared" si="14"/>
        <v>0.010683229813664595</v>
      </c>
    </row>
  </sheetData>
  <sheetProtection/>
  <mergeCells count="1">
    <mergeCell ref="D7:D8"/>
  </mergeCells>
  <conditionalFormatting sqref="E9:E25">
    <cfRule type="cellIs" priority="1" dxfId="9" operator="greaterThanOrEqual" stopIfTrue="1">
      <formula>E$3</formula>
    </cfRule>
    <cfRule type="cellIs" priority="2" dxfId="6" operator="lessThanOrEqual" stopIfTrue="1">
      <formula>E$4</formula>
    </cfRule>
  </conditionalFormatting>
  <conditionalFormatting sqref="G9:G25">
    <cfRule type="cellIs" priority="3" dxfId="6" operator="greaterThanOrEqual" stopIfTrue="1">
      <formula>G$3</formula>
    </cfRule>
    <cfRule type="cellIs" priority="4" dxfId="9" operator="lessThanOrEqual" stopIfTrue="1">
      <formula>G$4</formula>
    </cfRule>
  </conditionalFormatting>
  <conditionalFormatting sqref="H9:I25">
    <cfRule type="cellIs" priority="5" dxfId="6" operator="greaterThanOrEqual" stopIfTrue="1">
      <formula>H$3</formula>
    </cfRule>
    <cfRule type="cellIs" priority="6" dxfId="11" operator="lessThanOrEqual" stopIfTrue="1">
      <formula>H$4</formula>
    </cfRule>
  </conditionalFormatting>
  <conditionalFormatting sqref="F9:F25">
    <cfRule type="expression" priority="7" dxfId="0" stopIfTrue="1">
      <formula>ISERROR(F9)</formula>
    </cfRule>
    <cfRule type="cellIs" priority="8" dxfId="9" operator="greaterThanOrEqual" stopIfTrue="1">
      <formula>F$3</formula>
    </cfRule>
    <cfRule type="cellIs" priority="9" dxfId="6" operator="lessThanOrEqual" stopIfTrue="1">
      <formula>F$4</formula>
    </cfRule>
  </conditionalFormatting>
  <conditionalFormatting sqref="M9:M25">
    <cfRule type="expression" priority="10" dxfId="0" stopIfTrue="1">
      <formula>S9&gt;435</formula>
    </cfRule>
    <cfRule type="expression" priority="11" dxfId="6" stopIfTrue="1">
      <formula>S9&gt;365</formula>
    </cfRule>
  </conditionalFormatting>
  <conditionalFormatting sqref="J9:J25">
    <cfRule type="cellIs" priority="12" dxfId="5" operator="notEqual" stopIfTrue="1">
      <formula>K9</formula>
    </cfRule>
  </conditionalFormatting>
  <conditionalFormatting sqref="L9:L25">
    <cfRule type="cellIs" priority="13" dxfId="0" operator="notBetween" stopIfTrue="1">
      <formula>C9*0.95</formula>
      <formula>C9*1.05</formula>
    </cfRule>
    <cfRule type="cellIs" priority="14" dxfId="3" operator="notEqual" stopIfTrue="1">
      <formula>C9</formula>
    </cfRule>
  </conditionalFormatting>
  <conditionalFormatting sqref="B9:B25">
    <cfRule type="cellIs" priority="15" dxfId="1" operator="equal" stopIfTrue="1">
      <formula>0</formula>
    </cfRule>
  </conditionalFormatting>
  <conditionalFormatting sqref="A9:A25">
    <cfRule type="cellIs" priority="16" dxfId="1" operator="equal" stopIfTrue="1">
      <formula>FALSE</formula>
    </cfRule>
  </conditionalFormatting>
  <conditionalFormatting sqref="D9:D25">
    <cfRule type="cellIs" priority="17" dxfId="0" operator="lessThanOrEqual" stopIfTrue="1">
      <formula>TODAY()-7</formula>
    </cfRule>
  </conditionalFormatting>
  <printOptions horizontalCentered="1"/>
  <pageMargins left="0.5" right="0.5" top="1" bottom="1" header="0.5" footer="0.5"/>
  <pageSetup horizontalDpi="360" verticalDpi="360" orientation="landscape" r:id="rId3"/>
  <headerFooter alignWithMargins="0">
    <oddFooter>&amp;L&amp;8&amp;Z&amp;F&amp;R&amp;8&amp;D</oddFooter>
  </headerFooter>
  <legacyDrawing r:id="rId2"/>
</worksheet>
</file>

<file path=xl/worksheets/sheet2.xml><?xml version="1.0" encoding="utf-8"?>
<worksheet xmlns="http://schemas.openxmlformats.org/spreadsheetml/2006/main" xmlns:r="http://schemas.openxmlformats.org/officeDocument/2006/relationships">
  <sheetPr codeName="Sheet4"/>
  <dimension ref="A1:K89"/>
  <sheetViews>
    <sheetView zoomScalePageLayoutView="0" workbookViewId="0" topLeftCell="A1">
      <selection activeCell="A2" sqref="A2"/>
    </sheetView>
  </sheetViews>
  <sheetFormatPr defaultColWidth="9.140625" defaultRowHeight="12.75"/>
  <cols>
    <col min="1" max="1" width="2.57421875" style="0" bestFit="1" customWidth="1"/>
    <col min="10" max="11" width="0" style="0" hidden="1" customWidth="1"/>
  </cols>
  <sheetData>
    <row r="1" spans="1:8" ht="12.75">
      <c r="A1" s="11" t="s">
        <v>7</v>
      </c>
      <c r="H1" s="11" t="s">
        <v>258</v>
      </c>
    </row>
    <row r="3" ht="12.75">
      <c r="A3" s="11" t="s">
        <v>227</v>
      </c>
    </row>
    <row r="4" ht="12.75">
      <c r="A4" s="11"/>
    </row>
    <row r="5" spans="1:11" ht="12.75">
      <c r="A5" s="11" t="s">
        <v>17</v>
      </c>
      <c r="J5" t="str">
        <f>LEFT(ADDRESS(1,MATCH(K5,'EPS Est'!$8:$8,0),4),1)</f>
        <v>J</v>
      </c>
      <c r="K5" t="s">
        <v>146</v>
      </c>
    </row>
    <row r="6" spans="1:11" ht="12.75">
      <c r="A6" s="11" t="s">
        <v>16</v>
      </c>
      <c r="J6" t="str">
        <f>LEFT(ADDRESS(1,MATCH(K6,'EPS Est'!$8:$8,0),4),1)</f>
        <v>K</v>
      </c>
      <c r="K6" t="s">
        <v>0</v>
      </c>
    </row>
    <row r="7" ht="12.75">
      <c r="A7" s="11" t="s">
        <v>143</v>
      </c>
    </row>
    <row r="8" ht="12.75">
      <c r="A8" s="11" t="s">
        <v>144</v>
      </c>
    </row>
    <row r="9" ht="12.75">
      <c r="A9" s="11" t="s">
        <v>145</v>
      </c>
    </row>
    <row r="10" ht="12.75">
      <c r="A10" s="11" t="s">
        <v>178</v>
      </c>
    </row>
    <row r="11" ht="12.75">
      <c r="A11" s="11" t="s">
        <v>228</v>
      </c>
    </row>
    <row r="13" spans="1:2" ht="18">
      <c r="A13" s="13" t="s">
        <v>10</v>
      </c>
      <c r="B13" s="12"/>
    </row>
    <row r="14" spans="1:2" ht="12.75">
      <c r="A14" s="14" t="s">
        <v>8</v>
      </c>
      <c r="B14" t="s">
        <v>168</v>
      </c>
    </row>
    <row r="15" spans="1:2" ht="12.75">
      <c r="A15" s="14"/>
      <c r="B15" t="s">
        <v>169</v>
      </c>
    </row>
    <row r="16" spans="1:2" ht="12.75">
      <c r="A16" s="14" t="s">
        <v>9</v>
      </c>
      <c r="B16" t="str">
        <f>"Enter a list of ticker symbols on the ""EPS Est"" sheet (in columns "&amp;J5&amp;" and "&amp;J6&amp;")."</f>
        <v>Enter a list of ticker symbols on the "EPS Est" sheet (in columns J and K).</v>
      </c>
    </row>
    <row r="17" spans="1:2" ht="12.75">
      <c r="A17" s="14" t="s">
        <v>13</v>
      </c>
      <c r="B17" t="str">
        <f>"Typically, columns "&amp;J5&amp;" and "&amp;J6&amp;" will have the same ticker, but there are two columns in"</f>
        <v>Typically, columns J and K will have the same ticker, but there are two columns in</v>
      </c>
    </row>
    <row r="18" spans="1:2" ht="12.75">
      <c r="A18" s="14"/>
      <c r="B18" t="s">
        <v>147</v>
      </c>
    </row>
    <row r="19" spans="1:2" ht="12.75">
      <c r="A19" s="14"/>
      <c r="B19" t="str">
        <f>"data updates).  The ticker in col "&amp;J5&amp;" will be in bold type if it differs from col "&amp;J6&amp;"."</f>
        <v>data updates).  The ticker in col J will be in bold type if it differs from col K.</v>
      </c>
    </row>
    <row r="20" spans="1:2" ht="12.75">
      <c r="A20" s="14" t="s">
        <v>14</v>
      </c>
      <c r="B20" t="s">
        <v>198</v>
      </c>
    </row>
    <row r="21" spans="1:2" ht="12.75">
      <c r="A21" s="14"/>
      <c r="B21" t="s">
        <v>197</v>
      </c>
    </row>
    <row r="22" spans="1:2" ht="12.75">
      <c r="A22" s="14" t="s">
        <v>19</v>
      </c>
      <c r="B22" t="s">
        <v>195</v>
      </c>
    </row>
    <row r="23" spans="1:2" ht="12.75">
      <c r="A23" s="14"/>
      <c r="B23" t="s">
        <v>196</v>
      </c>
    </row>
    <row r="24" spans="1:2" ht="12.75">
      <c r="A24" s="14" t="s">
        <v>22</v>
      </c>
      <c r="B24" t="s">
        <v>231</v>
      </c>
    </row>
    <row r="25" spans="1:2" ht="12.75">
      <c r="A25" s="14" t="s">
        <v>181</v>
      </c>
      <c r="B25" t="s">
        <v>140</v>
      </c>
    </row>
    <row r="26" spans="1:2" ht="12.75">
      <c r="A26" s="14"/>
      <c r="B26" t="s">
        <v>141</v>
      </c>
    </row>
    <row r="27" spans="1:2" ht="12.75">
      <c r="A27" s="14"/>
      <c r="B27" t="s">
        <v>161</v>
      </c>
    </row>
    <row r="28" spans="1:2" ht="12.75">
      <c r="A28" s="14"/>
      <c r="B28" t="s">
        <v>163</v>
      </c>
    </row>
    <row r="29" spans="1:2" ht="12.75">
      <c r="A29" s="14" t="s">
        <v>194</v>
      </c>
      <c r="B29" t="s">
        <v>192</v>
      </c>
    </row>
    <row r="30" spans="1:2" ht="12.75">
      <c r="A30" s="14"/>
      <c r="B30" t="s">
        <v>193</v>
      </c>
    </row>
    <row r="31" spans="1:2" ht="12.75">
      <c r="A31" s="14"/>
      <c r="B31" t="s">
        <v>199</v>
      </c>
    </row>
    <row r="32" spans="1:2" ht="12.75">
      <c r="A32" s="14"/>
      <c r="B32" t="s">
        <v>200</v>
      </c>
    </row>
    <row r="33" spans="1:2" ht="12.75">
      <c r="A33" s="14"/>
      <c r="B33" t="s">
        <v>201</v>
      </c>
    </row>
    <row r="35" spans="1:2" ht="18">
      <c r="A35" s="13" t="s">
        <v>11</v>
      </c>
      <c r="B35" s="12"/>
    </row>
    <row r="36" spans="1:2" ht="12.75">
      <c r="A36" s="14" t="s">
        <v>8</v>
      </c>
      <c r="B36" t="s">
        <v>180</v>
      </c>
    </row>
    <row r="37" spans="1:2" ht="12.75">
      <c r="A37" s="14"/>
      <c r="B37" t="s">
        <v>142</v>
      </c>
    </row>
    <row r="38" spans="1:2" ht="12.75">
      <c r="A38" s="14"/>
      <c r="B38" t="s">
        <v>170</v>
      </c>
    </row>
    <row r="39" spans="1:2" ht="12.75">
      <c r="A39" s="14" t="s">
        <v>9</v>
      </c>
      <c r="B39" t="s">
        <v>229</v>
      </c>
    </row>
    <row r="40" spans="1:2" ht="12.75">
      <c r="A40" s="14"/>
      <c r="B40" t="s">
        <v>230</v>
      </c>
    </row>
    <row r="41" spans="1:2" ht="12.75">
      <c r="A41" s="14" t="s">
        <v>13</v>
      </c>
      <c r="B41" t="s">
        <v>171</v>
      </c>
    </row>
    <row r="42" spans="1:2" ht="12.75">
      <c r="A42" s="14"/>
      <c r="B42" t="s">
        <v>12</v>
      </c>
    </row>
    <row r="43" spans="1:2" ht="12.75">
      <c r="A43" s="14" t="s">
        <v>14</v>
      </c>
      <c r="B43" t="s">
        <v>15</v>
      </c>
    </row>
    <row r="44" spans="1:2" ht="12.75">
      <c r="A44" s="14" t="s">
        <v>19</v>
      </c>
      <c r="B44" t="s">
        <v>18</v>
      </c>
    </row>
    <row r="45" ht="12.75">
      <c r="B45" t="s">
        <v>202</v>
      </c>
    </row>
    <row r="46" ht="12.75">
      <c r="B46" t="s">
        <v>203</v>
      </c>
    </row>
    <row r="47" spans="1:2" ht="12.75">
      <c r="A47" s="14" t="s">
        <v>22</v>
      </c>
      <c r="B47" t="s">
        <v>234</v>
      </c>
    </row>
    <row r="48" spans="1:2" ht="12.75">
      <c r="A48" s="14"/>
      <c r="B48" t="s">
        <v>233</v>
      </c>
    </row>
    <row r="49" spans="1:2" ht="12.75">
      <c r="A49" s="14"/>
      <c r="B49" t="s">
        <v>235</v>
      </c>
    </row>
    <row r="50" spans="1:2" ht="12.75">
      <c r="A50" s="14"/>
      <c r="B50" t="s">
        <v>236</v>
      </c>
    </row>
    <row r="51" spans="1:2" ht="12.75">
      <c r="A51" s="14"/>
      <c r="B51" t="s">
        <v>237</v>
      </c>
    </row>
    <row r="52" spans="1:2" ht="12.75">
      <c r="A52" s="14" t="s">
        <v>181</v>
      </c>
      <c r="B52" t="s">
        <v>183</v>
      </c>
    </row>
    <row r="53" spans="1:2" ht="12.75">
      <c r="A53" s="14"/>
      <c r="B53" t="s">
        <v>182</v>
      </c>
    </row>
    <row r="54" spans="1:2" ht="12.75">
      <c r="A54" s="14"/>
      <c r="B54" t="s">
        <v>239</v>
      </c>
    </row>
    <row r="55" spans="1:2" ht="12.75">
      <c r="A55" s="14"/>
      <c r="B55" t="s">
        <v>238</v>
      </c>
    </row>
    <row r="56" spans="1:2" ht="12.75">
      <c r="A56" s="14" t="s">
        <v>194</v>
      </c>
      <c r="B56" t="s">
        <v>204</v>
      </c>
    </row>
    <row r="57" spans="1:2" ht="12.75">
      <c r="A57" s="14" t="s">
        <v>232</v>
      </c>
      <c r="B57" t="s">
        <v>20</v>
      </c>
    </row>
    <row r="58" ht="12.75">
      <c r="B58" t="s">
        <v>21</v>
      </c>
    </row>
    <row r="60" ht="18">
      <c r="A60" s="13" t="s">
        <v>250</v>
      </c>
    </row>
    <row r="61" spans="1:2" ht="12.75">
      <c r="A61" s="14" t="s">
        <v>8</v>
      </c>
      <c r="B61" t="s">
        <v>251</v>
      </c>
    </row>
    <row r="62" spans="1:2" ht="12.75">
      <c r="A62" s="14" t="s">
        <v>9</v>
      </c>
      <c r="B62" t="s">
        <v>254</v>
      </c>
    </row>
    <row r="63" spans="1:2" ht="12.75">
      <c r="A63" s="14" t="s">
        <v>13</v>
      </c>
      <c r="B63" t="s">
        <v>255</v>
      </c>
    </row>
    <row r="64" spans="1:2" ht="12.75">
      <c r="A64" s="14" t="s">
        <v>14</v>
      </c>
      <c r="B64" t="s">
        <v>252</v>
      </c>
    </row>
    <row r="65" spans="1:2" ht="12.75">
      <c r="A65" s="14" t="s">
        <v>19</v>
      </c>
      <c r="B65" t="s">
        <v>256</v>
      </c>
    </row>
    <row r="66" spans="1:2" ht="12.75">
      <c r="A66" s="14"/>
      <c r="B66" t="s">
        <v>253</v>
      </c>
    </row>
    <row r="68" ht="18">
      <c r="A68" s="13" t="s">
        <v>206</v>
      </c>
    </row>
    <row r="69" spans="1:2" ht="12.75">
      <c r="A69" s="14" t="s">
        <v>8</v>
      </c>
      <c r="B69" t="s">
        <v>207</v>
      </c>
    </row>
    <row r="70" spans="1:2" ht="12.75">
      <c r="A70" s="14" t="s">
        <v>9</v>
      </c>
      <c r="B70" t="s">
        <v>208</v>
      </c>
    </row>
    <row r="71" spans="1:2" ht="12.75">
      <c r="A71" s="14" t="s">
        <v>13</v>
      </c>
      <c r="B71" t="s">
        <v>221</v>
      </c>
    </row>
    <row r="72" spans="1:2" ht="12.75">
      <c r="A72" s="14"/>
      <c r="B72" t="s">
        <v>220</v>
      </c>
    </row>
    <row r="73" spans="1:2" ht="12.75">
      <c r="A73" s="14" t="s">
        <v>14</v>
      </c>
      <c r="B73" t="s">
        <v>222</v>
      </c>
    </row>
    <row r="74" spans="1:2" ht="12.75">
      <c r="A74" s="14"/>
      <c r="B74" t="s">
        <v>225</v>
      </c>
    </row>
    <row r="75" spans="1:2" ht="12.75">
      <c r="A75" s="14" t="s">
        <v>19</v>
      </c>
      <c r="B75" t="s">
        <v>223</v>
      </c>
    </row>
    <row r="76" spans="1:2" ht="12.75">
      <c r="A76" s="14"/>
      <c r="B76" t="s">
        <v>224</v>
      </c>
    </row>
    <row r="78" ht="18">
      <c r="A78" s="13" t="s">
        <v>209</v>
      </c>
    </row>
    <row r="79" spans="1:2" ht="12.75">
      <c r="A79" s="14" t="s">
        <v>8</v>
      </c>
      <c r="B79" t="s">
        <v>210</v>
      </c>
    </row>
    <row r="80" spans="1:2" ht="12.75">
      <c r="A80" s="14"/>
      <c r="B80" t="s">
        <v>211</v>
      </c>
    </row>
    <row r="81" spans="1:2" ht="12.75">
      <c r="A81" s="14" t="s">
        <v>9</v>
      </c>
      <c r="B81" t="s">
        <v>212</v>
      </c>
    </row>
    <row r="82" spans="1:2" ht="12.75">
      <c r="A82" s="14"/>
      <c r="B82" t="s">
        <v>213</v>
      </c>
    </row>
    <row r="83" spans="1:2" ht="12.75">
      <c r="A83" s="14" t="s">
        <v>13</v>
      </c>
      <c r="B83" t="s">
        <v>214</v>
      </c>
    </row>
    <row r="84" spans="1:2" ht="12.75">
      <c r="A84" s="14"/>
      <c r="B84" t="s">
        <v>215</v>
      </c>
    </row>
    <row r="85" ht="12.75">
      <c r="A85" s="14"/>
    </row>
    <row r="86" ht="12.75">
      <c r="B86" t="s">
        <v>216</v>
      </c>
    </row>
    <row r="87" ht="12.75">
      <c r="B87" t="s">
        <v>217</v>
      </c>
    </row>
    <row r="88" ht="12.75">
      <c r="B88" t="s">
        <v>218</v>
      </c>
    </row>
    <row r="89" ht="12.75">
      <c r="B89" t="s">
        <v>219</v>
      </c>
    </row>
  </sheetData>
  <sheetProtection sheet="1" objects="1" scenarios="1"/>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2"/>
  <dimension ref="A1:AR7"/>
  <sheetViews>
    <sheetView zoomScalePageLayoutView="0" workbookViewId="0" topLeftCell="A1">
      <selection activeCell="A1" sqref="A1"/>
    </sheetView>
  </sheetViews>
  <sheetFormatPr defaultColWidth="9.140625" defaultRowHeight="12.75"/>
  <cols>
    <col min="1" max="40" width="24.7109375" style="76" customWidth="1"/>
    <col min="41" max="41" width="13.8515625" style="76" bestFit="1" customWidth="1"/>
    <col min="42" max="42" width="11.57421875" style="76" bestFit="1" customWidth="1"/>
    <col min="43" max="43" width="11.421875" style="76" bestFit="1" customWidth="1"/>
    <col min="44" max="44" width="9.28125" style="76" bestFit="1" customWidth="1"/>
    <col min="45" max="16384" width="9.140625" style="76" customWidth="1"/>
  </cols>
  <sheetData>
    <row r="1" spans="1:44" ht="12.75">
      <c r="A1" s="82" t="s">
        <v>244</v>
      </c>
      <c r="B1" s="82" t="s">
        <v>293</v>
      </c>
      <c r="C1" s="82" t="s">
        <v>296</v>
      </c>
      <c r="D1" s="82" t="s">
        <v>294</v>
      </c>
      <c r="E1" s="82" t="s">
        <v>297</v>
      </c>
      <c r="F1" s="87">
        <v>40401</v>
      </c>
      <c r="G1"/>
      <c r="H1"/>
      <c r="I1" s="87">
        <v>39882</v>
      </c>
      <c r="J1" s="87">
        <v>39790</v>
      </c>
      <c r="K1"/>
      <c r="L1"/>
      <c r="M1"/>
      <c r="N1" s="87">
        <v>39241</v>
      </c>
      <c r="O1"/>
      <c r="P1"/>
      <c r="Q1" s="87">
        <v>39057</v>
      </c>
      <c r="R1"/>
      <c r="S1"/>
      <c r="T1" s="87">
        <v>39057</v>
      </c>
      <c r="U1"/>
      <c r="V1"/>
      <c r="W1" s="87">
        <v>39057</v>
      </c>
      <c r="X1"/>
      <c r="Y1"/>
      <c r="Z1" s="87">
        <v>39057</v>
      </c>
      <c r="AA1"/>
      <c r="AB1"/>
      <c r="AC1" s="87">
        <v>39057</v>
      </c>
      <c r="AD1"/>
      <c r="AE1"/>
      <c r="AF1" s="87">
        <v>39057</v>
      </c>
      <c r="AG1"/>
      <c r="AH1"/>
      <c r="AI1" s="87">
        <v>38724</v>
      </c>
      <c r="AJ1"/>
      <c r="AK1"/>
      <c r="AL1" s="87">
        <v>38724</v>
      </c>
      <c r="AM1"/>
      <c r="AN1"/>
      <c r="AO1" s="87">
        <v>38600</v>
      </c>
      <c r="AP1"/>
      <c r="AQ1"/>
      <c r="AR1"/>
    </row>
    <row r="2" spans="1:44" ht="12.75">
      <c r="A2" s="82" t="s">
        <v>2</v>
      </c>
      <c r="B2" s="82">
        <v>0.53</v>
      </c>
      <c r="C2" s="82">
        <v>0.77</v>
      </c>
      <c r="D2" s="82">
        <v>2.49</v>
      </c>
      <c r="E2" s="82">
        <v>2.85</v>
      </c>
      <c r="F2"/>
      <c r="G2"/>
      <c r="H2"/>
      <c r="I2"/>
      <c r="J2"/>
      <c r="K2"/>
      <c r="L2"/>
      <c r="M2"/>
      <c r="N2"/>
      <c r="O2"/>
      <c r="P2"/>
      <c r="Q2"/>
      <c r="R2"/>
      <c r="S2"/>
      <c r="T2"/>
      <c r="U2"/>
      <c r="V2"/>
      <c r="W2"/>
      <c r="X2"/>
      <c r="Y2"/>
      <c r="Z2"/>
      <c r="AA2"/>
      <c r="AB2"/>
      <c r="AC2"/>
      <c r="AD2"/>
      <c r="AE2"/>
      <c r="AF2"/>
      <c r="AG2"/>
      <c r="AH2"/>
      <c r="AI2"/>
      <c r="AJ2"/>
      <c r="AK2"/>
      <c r="AL2"/>
      <c r="AM2"/>
      <c r="AN2"/>
      <c r="AO2"/>
      <c r="AP2"/>
      <c r="AQ2"/>
      <c r="AR2"/>
    </row>
    <row r="3" spans="1:44" ht="12.75">
      <c r="A3" s="82" t="s">
        <v>245</v>
      </c>
      <c r="B3" s="82">
        <v>21</v>
      </c>
      <c r="C3" s="82">
        <v>20</v>
      </c>
      <c r="D3" s="82">
        <v>25</v>
      </c>
      <c r="E3" s="82">
        <v>24</v>
      </c>
      <c r="F3"/>
      <c r="G3"/>
      <c r="H3"/>
      <c r="I3"/>
      <c r="J3"/>
      <c r="K3"/>
      <c r="L3"/>
      <c r="M3"/>
      <c r="N3"/>
      <c r="O3"/>
      <c r="P3"/>
      <c r="Q3"/>
      <c r="R3"/>
      <c r="S3"/>
      <c r="T3"/>
      <c r="U3"/>
      <c r="V3"/>
      <c r="W3"/>
      <c r="X3"/>
      <c r="Y3"/>
      <c r="Z3"/>
      <c r="AA3"/>
      <c r="AB3"/>
      <c r="AC3"/>
      <c r="AD3"/>
      <c r="AE3"/>
      <c r="AF3"/>
      <c r="AG3"/>
      <c r="AH3"/>
      <c r="AI3"/>
      <c r="AJ3"/>
      <c r="AK3"/>
      <c r="AL3"/>
      <c r="AM3"/>
      <c r="AN3"/>
      <c r="AO3"/>
      <c r="AP3"/>
      <c r="AQ3"/>
      <c r="AR3"/>
    </row>
    <row r="4" spans="1:44" ht="12.75">
      <c r="A4" s="82" t="s">
        <v>246</v>
      </c>
      <c r="B4" s="82">
        <v>0.59</v>
      </c>
      <c r="C4" s="82">
        <v>0.82</v>
      </c>
      <c r="D4" s="82">
        <v>2.6</v>
      </c>
      <c r="E4" s="82">
        <v>3.1</v>
      </c>
      <c r="F4"/>
      <c r="G4"/>
      <c r="H4"/>
      <c r="I4"/>
      <c r="J4"/>
      <c r="K4"/>
      <c r="L4"/>
      <c r="M4"/>
      <c r="N4"/>
      <c r="O4"/>
      <c r="P4"/>
      <c r="Q4"/>
      <c r="R4"/>
      <c r="S4"/>
      <c r="T4"/>
      <c r="U4"/>
      <c r="V4"/>
      <c r="W4"/>
      <c r="X4"/>
      <c r="Y4"/>
      <c r="Z4"/>
      <c r="AA4"/>
      <c r="AB4"/>
      <c r="AC4"/>
      <c r="AD4"/>
      <c r="AE4"/>
      <c r="AF4"/>
      <c r="AG4"/>
      <c r="AH4"/>
      <c r="AI4"/>
      <c r="AJ4"/>
      <c r="AK4"/>
      <c r="AL4"/>
      <c r="AM4"/>
      <c r="AN4"/>
      <c r="AO4"/>
      <c r="AP4"/>
      <c r="AQ4"/>
      <c r="AR4"/>
    </row>
    <row r="5" spans="1:44" ht="12.75">
      <c r="A5" s="82" t="s">
        <v>1</v>
      </c>
      <c r="B5" s="82">
        <v>0.5</v>
      </c>
      <c r="C5" s="82">
        <v>0.7</v>
      </c>
      <c r="D5" s="82">
        <v>2.4</v>
      </c>
      <c r="E5" s="82">
        <v>2.51</v>
      </c>
      <c r="F5"/>
      <c r="G5"/>
      <c r="H5"/>
      <c r="I5"/>
      <c r="J5"/>
      <c r="K5"/>
      <c r="L5"/>
      <c r="M5"/>
      <c r="N5"/>
      <c r="O5"/>
      <c r="P5"/>
      <c r="Q5"/>
      <c r="R5"/>
      <c r="S5"/>
      <c r="T5"/>
      <c r="U5"/>
      <c r="V5"/>
      <c r="W5"/>
      <c r="X5"/>
      <c r="Y5"/>
      <c r="Z5"/>
      <c r="AA5"/>
      <c r="AB5"/>
      <c r="AC5"/>
      <c r="AD5"/>
      <c r="AE5"/>
      <c r="AF5"/>
      <c r="AG5"/>
      <c r="AH5"/>
      <c r="AI5"/>
      <c r="AJ5"/>
      <c r="AK5"/>
      <c r="AL5"/>
      <c r="AM5"/>
      <c r="AN5"/>
      <c r="AO5"/>
      <c r="AP5"/>
      <c r="AQ5"/>
      <c r="AR5"/>
    </row>
    <row r="6" spans="1:44" ht="12.75">
      <c r="A6" s="82" t="s">
        <v>247</v>
      </c>
      <c r="B6" s="82">
        <v>0.49</v>
      </c>
      <c r="C6" s="82">
        <v>0.68</v>
      </c>
      <c r="D6" s="82">
        <v>2.12</v>
      </c>
      <c r="E6" s="82">
        <v>2.49</v>
      </c>
      <c r="F6"/>
      <c r="G6"/>
      <c r="H6"/>
      <c r="I6"/>
      <c r="J6"/>
      <c r="K6"/>
      <c r="L6"/>
      <c r="M6"/>
      <c r="N6"/>
      <c r="O6"/>
      <c r="P6"/>
      <c r="Q6"/>
      <c r="R6"/>
      <c r="S6"/>
      <c r="T6"/>
      <c r="U6"/>
      <c r="V6"/>
      <c r="W6"/>
      <c r="X6"/>
      <c r="Y6"/>
      <c r="Z6"/>
      <c r="AA6"/>
      <c r="AB6"/>
      <c r="AC6"/>
      <c r="AD6"/>
      <c r="AE6"/>
      <c r="AF6"/>
      <c r="AG6"/>
      <c r="AH6"/>
      <c r="AI6"/>
      <c r="AJ6"/>
      <c r="AK6"/>
      <c r="AL6"/>
      <c r="AM6"/>
      <c r="AN6"/>
      <c r="AO6"/>
      <c r="AP6"/>
      <c r="AQ6"/>
      <c r="AR6"/>
    </row>
    <row r="7" spans="1:44" ht="12.75">
      <c r="A7" s="82" t="s">
        <v>248</v>
      </c>
      <c r="B7" s="86">
        <v>0.0875</v>
      </c>
      <c r="C7" s="86">
        <v>0.1272</v>
      </c>
      <c r="D7" s="86">
        <v>0.1736</v>
      </c>
      <c r="E7" s="86">
        <v>0.1442</v>
      </c>
      <c r="F7"/>
      <c r="G7"/>
      <c r="H7"/>
      <c r="I7"/>
      <c r="J7"/>
      <c r="K7"/>
      <c r="L7"/>
      <c r="M7"/>
      <c r="N7"/>
      <c r="O7"/>
      <c r="P7"/>
      <c r="Q7"/>
      <c r="R7"/>
      <c r="S7"/>
      <c r="T7"/>
      <c r="U7"/>
      <c r="V7"/>
      <c r="W7"/>
      <c r="X7"/>
      <c r="Y7"/>
      <c r="Z7"/>
      <c r="AA7"/>
      <c r="AB7"/>
      <c r="AC7"/>
      <c r="AD7"/>
      <c r="AE7"/>
      <c r="AF7"/>
      <c r="AG7"/>
      <c r="AH7"/>
      <c r="AI7"/>
      <c r="AJ7"/>
      <c r="AK7"/>
      <c r="AL7"/>
      <c r="AM7"/>
      <c r="AN7"/>
      <c r="AO7"/>
      <c r="AP7"/>
      <c r="AQ7"/>
      <c r="AR7"/>
    </row>
  </sheetData>
  <sheetProtection/>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Sheet3"/>
  <dimension ref="A1:DF33"/>
  <sheetViews>
    <sheetView zoomScalePageLayoutView="0" workbookViewId="0" topLeftCell="A1">
      <selection activeCell="A15" sqref="A15"/>
    </sheetView>
  </sheetViews>
  <sheetFormatPr defaultColWidth="9.140625" defaultRowHeight="12.75"/>
  <cols>
    <col min="1" max="1" width="11.28125" style="0" customWidth="1"/>
    <col min="2" max="2" width="6.421875" style="0" customWidth="1"/>
    <col min="3" max="3" width="6.57421875" style="0" customWidth="1"/>
    <col min="4" max="4" width="27.28125" style="0" customWidth="1"/>
    <col min="5" max="5" width="11.8515625" style="0" bestFit="1" customWidth="1"/>
    <col min="6" max="6" width="10.28125" style="0" bestFit="1" customWidth="1"/>
    <col min="7" max="7" width="11.7109375" style="0" bestFit="1" customWidth="1"/>
    <col min="8" max="8" width="9.28125" style="0" bestFit="1" customWidth="1"/>
    <col min="9" max="9" width="14.28125" style="0" bestFit="1" customWidth="1"/>
    <col min="10" max="10" width="15.28125" style="0" bestFit="1" customWidth="1"/>
    <col min="11" max="11" width="19.7109375" style="0" bestFit="1" customWidth="1"/>
    <col min="12" max="12" width="27.28125" style="0" bestFit="1" customWidth="1"/>
    <col min="13" max="13" width="15.8515625" style="0" bestFit="1" customWidth="1"/>
    <col min="14" max="14" width="14.421875" style="0" bestFit="1" customWidth="1"/>
    <col min="15" max="15" width="11.28125" style="0" bestFit="1" customWidth="1"/>
    <col min="16" max="16" width="11.140625" style="0" bestFit="1" customWidth="1"/>
    <col min="17" max="17" width="12.421875" style="0" bestFit="1" customWidth="1"/>
    <col min="18" max="18" width="12.00390625" style="0" customWidth="1"/>
    <col min="19" max="19" width="12.00390625" style="0" bestFit="1" customWidth="1"/>
    <col min="20" max="20" width="12.28125" style="0" bestFit="1" customWidth="1"/>
    <col min="21" max="21" width="12.00390625" style="0" bestFit="1" customWidth="1"/>
    <col min="22" max="22" width="15.00390625" style="0" bestFit="1" customWidth="1"/>
    <col min="23" max="23" width="12.00390625" style="0" bestFit="1" customWidth="1"/>
    <col min="24" max="24" width="19.7109375" style="0" bestFit="1" customWidth="1"/>
    <col min="25" max="25" width="17.8515625" style="0" bestFit="1" customWidth="1"/>
    <col min="26" max="26" width="15.7109375" style="0" bestFit="1" customWidth="1"/>
    <col min="27" max="27" width="15.421875" style="0" bestFit="1" customWidth="1"/>
    <col min="28" max="28" width="12.00390625" style="0" bestFit="1" customWidth="1"/>
    <col min="29" max="29" width="16.7109375" style="0" bestFit="1" customWidth="1"/>
    <col min="30" max="30" width="16.421875" style="0" bestFit="1" customWidth="1"/>
    <col min="31" max="31" width="15.140625" style="0" bestFit="1" customWidth="1"/>
    <col min="32" max="32" width="16.421875" style="0" bestFit="1" customWidth="1"/>
    <col min="33" max="33" width="15.28125" style="0" bestFit="1" customWidth="1"/>
    <col min="34" max="34" width="13.28125" style="0" bestFit="1" customWidth="1"/>
    <col min="35" max="35" width="14.7109375" style="0" bestFit="1" customWidth="1"/>
    <col min="36" max="36" width="22.28125" style="0" bestFit="1" customWidth="1"/>
    <col min="37" max="37" width="13.421875" style="0" bestFit="1" customWidth="1"/>
    <col min="38" max="38" width="15.00390625" style="0" bestFit="1" customWidth="1"/>
    <col min="39" max="39" width="16.28125" style="0" bestFit="1" customWidth="1"/>
    <col min="40" max="40" width="12.28125" style="0" bestFit="1" customWidth="1"/>
    <col min="41" max="41" width="11.28125" style="0" bestFit="1" customWidth="1"/>
    <col min="42" max="42" width="8.7109375" style="0" customWidth="1"/>
    <col min="43" max="43" width="16.00390625" style="0" bestFit="1" customWidth="1"/>
    <col min="44" max="44" width="20.00390625" style="0" bestFit="1" customWidth="1"/>
    <col min="45" max="45" width="20.421875" style="0" bestFit="1" customWidth="1"/>
    <col min="46" max="46" width="16.140625" style="0" bestFit="1" customWidth="1"/>
    <col min="47" max="47" width="21.57421875" style="0" bestFit="1" customWidth="1"/>
    <col min="48" max="48" width="12.00390625" style="0" customWidth="1"/>
    <col min="49" max="49" width="16.00390625" style="0" bestFit="1" customWidth="1"/>
    <col min="50" max="50" width="18.57421875" style="0" bestFit="1" customWidth="1"/>
    <col min="51" max="51" width="12.00390625" style="0" customWidth="1"/>
    <col min="52" max="52" width="14.28125" style="0" bestFit="1" customWidth="1"/>
    <col min="53" max="53" width="24.7109375" style="0" bestFit="1" customWidth="1"/>
    <col min="54" max="54" width="18.421875" style="0" bestFit="1" customWidth="1"/>
    <col min="55" max="55" width="14.7109375" style="0" bestFit="1" customWidth="1"/>
    <col min="56" max="56" width="12.421875" style="0" bestFit="1" customWidth="1"/>
    <col min="57" max="57" width="12.8515625" style="0" bestFit="1" customWidth="1"/>
    <col min="58" max="58" width="10.140625" style="0" bestFit="1" customWidth="1"/>
    <col min="59" max="59" width="16.7109375" style="0" bestFit="1" customWidth="1"/>
    <col min="60" max="60" width="12.00390625" style="0" customWidth="1"/>
    <col min="61" max="61" width="14.140625" style="0" bestFit="1" customWidth="1"/>
    <col min="62" max="62" width="17.28125" style="0" bestFit="1" customWidth="1"/>
    <col min="63" max="63" width="12.00390625" style="0" bestFit="1" customWidth="1"/>
    <col min="64" max="64" width="11.7109375" style="0" bestFit="1" customWidth="1"/>
    <col min="65" max="65" width="15.7109375" style="0" bestFit="1" customWidth="1"/>
    <col min="66" max="66" width="18.7109375" style="0" bestFit="1" customWidth="1"/>
    <col min="67" max="67" width="15.8515625" style="0" bestFit="1" customWidth="1"/>
    <col min="68" max="68" width="12.00390625" style="0" bestFit="1" customWidth="1"/>
    <col min="69" max="69" width="12.421875" style="0" bestFit="1" customWidth="1"/>
    <col min="70" max="71" width="12.00390625" style="0" bestFit="1" customWidth="1"/>
    <col min="72" max="72" width="13.7109375" style="0" bestFit="1" customWidth="1"/>
    <col min="73" max="73" width="14.00390625" style="0" bestFit="1" customWidth="1"/>
    <col min="74" max="74" width="12.00390625" style="0" bestFit="1" customWidth="1"/>
    <col min="75" max="75" width="13.7109375" style="0" bestFit="1" customWidth="1"/>
    <col min="76" max="76" width="12.00390625" style="0" bestFit="1" customWidth="1"/>
    <col min="77" max="77" width="13.8515625" style="0" bestFit="1" customWidth="1"/>
    <col min="78" max="78" width="17.7109375" style="0" bestFit="1" customWidth="1"/>
    <col min="79" max="79" width="12.00390625" style="0" customWidth="1"/>
    <col min="80" max="80" width="17.7109375" style="0" bestFit="1" customWidth="1"/>
    <col min="81" max="81" width="14.00390625" style="0" bestFit="1" customWidth="1"/>
    <col min="82" max="82" width="13.421875" style="0" bestFit="1" customWidth="1"/>
    <col min="83" max="83" width="12.00390625" style="0" customWidth="1"/>
    <col min="84" max="84" width="8.7109375" style="0" customWidth="1"/>
    <col min="85" max="85" width="15.140625" style="0" bestFit="1" customWidth="1"/>
    <col min="86" max="86" width="13.8515625" style="0" bestFit="1" customWidth="1"/>
    <col min="87" max="87" width="15.00390625" style="0" bestFit="1" customWidth="1"/>
    <col min="88" max="88" width="15.421875" style="0" bestFit="1" customWidth="1"/>
    <col min="89" max="89" width="10.8515625" style="0" bestFit="1" customWidth="1"/>
    <col min="90" max="90" width="13.28125" style="0" bestFit="1" customWidth="1"/>
    <col min="91" max="91" width="11.7109375" style="0" bestFit="1" customWidth="1"/>
    <col min="92" max="92" width="18.421875" style="0" bestFit="1" customWidth="1"/>
    <col min="93" max="93" width="8.8515625" style="0" customWidth="1"/>
    <col min="94" max="94" width="14.00390625" style="0" customWidth="1"/>
    <col min="95" max="95" width="15.8515625" style="0" customWidth="1"/>
    <col min="96" max="96" width="13.421875" style="0" customWidth="1"/>
    <col min="97" max="97" width="13.8515625" style="0" customWidth="1"/>
    <col min="98" max="98" width="12.00390625" style="0" customWidth="1"/>
    <col min="99" max="99" width="13.8515625" style="0" customWidth="1"/>
    <col min="100" max="100" width="21.421875" style="0" customWidth="1"/>
    <col min="101" max="101" width="30.7109375" style="0" customWidth="1"/>
    <col min="102" max="102" width="21.140625" style="0" customWidth="1"/>
    <col min="103" max="103" width="14.28125" style="0" customWidth="1"/>
    <col min="104" max="104" width="24.140625" style="0" customWidth="1"/>
    <col min="105" max="105" width="12.421875" style="0" customWidth="1"/>
    <col min="106" max="106" width="15.140625" style="0" customWidth="1"/>
    <col min="107" max="107" width="16.140625" style="0" customWidth="1"/>
    <col min="108" max="108" width="16.00390625" style="0" customWidth="1"/>
    <col min="109" max="109" width="24.00390625" style="0" customWidth="1"/>
    <col min="110" max="110" width="19.8515625" style="0" customWidth="1"/>
    <col min="111" max="111" width="15.8515625" style="0" customWidth="1"/>
    <col min="112" max="112" width="13.421875" style="0" customWidth="1"/>
    <col min="113" max="113" width="13.8515625" style="0" customWidth="1"/>
    <col min="114" max="114" width="14.00390625" style="0" customWidth="1"/>
    <col min="115" max="115" width="12.00390625" style="0" customWidth="1"/>
  </cols>
  <sheetData>
    <row r="1" spans="1:3" ht="12.75">
      <c r="A1" s="15" t="s">
        <v>23</v>
      </c>
      <c r="B1" s="15" t="s">
        <v>24</v>
      </c>
      <c r="C1" s="15" t="s">
        <v>25</v>
      </c>
    </row>
    <row r="2" spans="1:3" ht="12.75">
      <c r="A2">
        <f aca="true" ca="1" t="shared" si="0" ref="A2:A12">MATCH(B2,OFFSET(Company,0,0,1),0)</f>
        <v>87</v>
      </c>
      <c r="B2" t="s">
        <v>26</v>
      </c>
      <c r="C2" t="s">
        <v>27</v>
      </c>
    </row>
    <row r="3" spans="1:3" ht="12.75">
      <c r="A3">
        <f ca="1" t="shared" si="0"/>
        <v>88</v>
      </c>
      <c r="B3" t="s">
        <v>113</v>
      </c>
      <c r="C3" t="s">
        <v>27</v>
      </c>
    </row>
    <row r="4" spans="1:3" ht="12.75">
      <c r="A4">
        <f ca="1" t="shared" si="0"/>
        <v>89</v>
      </c>
      <c r="B4" s="16" t="s">
        <v>114</v>
      </c>
      <c r="C4" t="s">
        <v>27</v>
      </c>
    </row>
    <row r="5" spans="1:2" ht="12.75">
      <c r="A5">
        <f ca="1" t="shared" si="0"/>
        <v>17</v>
      </c>
      <c r="B5" s="16" t="s">
        <v>43</v>
      </c>
    </row>
    <row r="6" spans="1:2" ht="12.75">
      <c r="A6">
        <f ca="1">MATCH(B6,OFFSET(Company,0,0,1),0)</f>
        <v>59</v>
      </c>
      <c r="B6" s="16" t="s">
        <v>85</v>
      </c>
    </row>
    <row r="7" spans="1:2" ht="12.75">
      <c r="A7">
        <f ca="1" t="shared" si="0"/>
        <v>25</v>
      </c>
      <c r="B7" s="16" t="s">
        <v>51</v>
      </c>
    </row>
    <row r="8" spans="1:2" ht="12.75">
      <c r="A8">
        <f ca="1" t="shared" si="0"/>
        <v>26</v>
      </c>
      <c r="B8" s="16" t="s">
        <v>52</v>
      </c>
    </row>
    <row r="9" spans="1:2" ht="12.75">
      <c r="A9">
        <f ca="1" t="shared" si="0"/>
        <v>27</v>
      </c>
      <c r="B9" s="16" t="s">
        <v>53</v>
      </c>
    </row>
    <row r="10" spans="1:2" ht="12.75">
      <c r="A10">
        <f ca="1" t="shared" si="0"/>
        <v>31</v>
      </c>
      <c r="B10" s="16" t="s">
        <v>57</v>
      </c>
    </row>
    <row r="11" spans="1:2" ht="12.75">
      <c r="A11">
        <f ca="1" t="shared" si="0"/>
        <v>33</v>
      </c>
      <c r="B11" s="16" t="s">
        <v>59</v>
      </c>
    </row>
    <row r="12" spans="1:2" ht="12.75">
      <c r="A12">
        <f ca="1" t="shared" si="0"/>
        <v>74</v>
      </c>
      <c r="B12" s="16" t="s">
        <v>100</v>
      </c>
    </row>
    <row r="13" spans="1:3" ht="12.75">
      <c r="A13">
        <f ca="1">MATCH(B13,OFFSET(Company,0,0,1),0)</f>
        <v>75</v>
      </c>
      <c r="B13" s="16" t="s">
        <v>101</v>
      </c>
      <c r="C13" t="s">
        <v>240</v>
      </c>
    </row>
    <row r="14" spans="1:3" ht="12.75">
      <c r="A14">
        <f ca="1">MATCH(B14,OFFSET(Company,0,0,1),0)</f>
        <v>46</v>
      </c>
      <c r="B14" s="16" t="s">
        <v>72</v>
      </c>
      <c r="C14" t="s">
        <v>241</v>
      </c>
    </row>
    <row r="16" spans="1:110" ht="12.75">
      <c r="A16" s="11" t="s">
        <v>28</v>
      </c>
      <c r="B16" s="11" t="s">
        <v>29</v>
      </c>
      <c r="C16" s="11" t="s">
        <v>0</v>
      </c>
      <c r="D16" s="11" t="s">
        <v>30</v>
      </c>
      <c r="E16" s="11" t="s">
        <v>31</v>
      </c>
      <c r="F16" s="11" t="s">
        <v>32</v>
      </c>
      <c r="G16" s="11" t="s">
        <v>33</v>
      </c>
      <c r="H16" s="11" t="s">
        <v>34</v>
      </c>
      <c r="I16" s="11" t="s">
        <v>35</v>
      </c>
      <c r="J16" s="11" t="s">
        <v>36</v>
      </c>
      <c r="K16" s="11" t="s">
        <v>37</v>
      </c>
      <c r="L16" s="11" t="s">
        <v>38</v>
      </c>
      <c r="M16" s="11" t="s">
        <v>39</v>
      </c>
      <c r="N16" s="11" t="s">
        <v>40</v>
      </c>
      <c r="O16" s="11" t="s">
        <v>41</v>
      </c>
      <c r="P16" s="11" t="s">
        <v>42</v>
      </c>
      <c r="Q16" s="11" t="s">
        <v>43</v>
      </c>
      <c r="R16" s="11" t="s">
        <v>44</v>
      </c>
      <c r="S16" s="11" t="s">
        <v>45</v>
      </c>
      <c r="T16" s="11" t="s">
        <v>46</v>
      </c>
      <c r="U16" s="11" t="s">
        <v>47</v>
      </c>
      <c r="V16" s="11" t="s">
        <v>48</v>
      </c>
      <c r="W16" s="11" t="s">
        <v>49</v>
      </c>
      <c r="X16" s="11" t="s">
        <v>50</v>
      </c>
      <c r="Y16" s="11" t="s">
        <v>51</v>
      </c>
      <c r="Z16" s="11" t="s">
        <v>52</v>
      </c>
      <c r="AA16" s="11" t="s">
        <v>53</v>
      </c>
      <c r="AB16" s="11" t="s">
        <v>54</v>
      </c>
      <c r="AC16" s="11" t="s">
        <v>55</v>
      </c>
      <c r="AD16" s="11" t="s">
        <v>56</v>
      </c>
      <c r="AE16" s="11" t="s">
        <v>57</v>
      </c>
      <c r="AF16" s="11" t="s">
        <v>58</v>
      </c>
      <c r="AG16" s="11" t="s">
        <v>59</v>
      </c>
      <c r="AH16" s="11" t="s">
        <v>60</v>
      </c>
      <c r="AI16" s="11" t="s">
        <v>61</v>
      </c>
      <c r="AJ16" s="11" t="s">
        <v>62</v>
      </c>
      <c r="AK16" s="11" t="s">
        <v>63</v>
      </c>
      <c r="AL16" s="11" t="s">
        <v>64</v>
      </c>
      <c r="AM16" s="11" t="s">
        <v>65</v>
      </c>
      <c r="AN16" s="11" t="s">
        <v>66</v>
      </c>
      <c r="AO16" s="11" t="s">
        <v>67</v>
      </c>
      <c r="AP16" s="11" t="s">
        <v>68</v>
      </c>
      <c r="AQ16" s="11" t="s">
        <v>69</v>
      </c>
      <c r="AR16" s="11" t="s">
        <v>70</v>
      </c>
      <c r="AS16" s="11" t="s">
        <v>71</v>
      </c>
      <c r="AT16" s="11" t="s">
        <v>72</v>
      </c>
      <c r="AU16" s="11" t="s">
        <v>73</v>
      </c>
      <c r="AV16" s="11" t="s">
        <v>74</v>
      </c>
      <c r="AW16" s="11" t="s">
        <v>75</v>
      </c>
      <c r="AX16" s="11" t="s">
        <v>76</v>
      </c>
      <c r="AY16" s="11" t="s">
        <v>77</v>
      </c>
      <c r="AZ16" s="11" t="s">
        <v>78</v>
      </c>
      <c r="BA16" s="11" t="s">
        <v>79</v>
      </c>
      <c r="BB16" s="11" t="s">
        <v>80</v>
      </c>
      <c r="BC16" s="11" t="s">
        <v>81</v>
      </c>
      <c r="BD16" s="11" t="s">
        <v>82</v>
      </c>
      <c r="BE16" s="11" t="s">
        <v>83</v>
      </c>
      <c r="BF16" s="11" t="s">
        <v>84</v>
      </c>
      <c r="BG16" s="11" t="s">
        <v>85</v>
      </c>
      <c r="BH16" s="11" t="s">
        <v>86</v>
      </c>
      <c r="BI16" s="11" t="s">
        <v>87</v>
      </c>
      <c r="BJ16" s="11" t="s">
        <v>88</v>
      </c>
      <c r="BK16" s="11" t="s">
        <v>89</v>
      </c>
      <c r="BL16" s="11" t="s">
        <v>90</v>
      </c>
      <c r="BM16" s="11" t="s">
        <v>91</v>
      </c>
      <c r="BN16" s="11" t="s">
        <v>92</v>
      </c>
      <c r="BO16" s="11" t="s">
        <v>93</v>
      </c>
      <c r="BP16" s="11" t="s">
        <v>94</v>
      </c>
      <c r="BQ16" s="11" t="s">
        <v>95</v>
      </c>
      <c r="BR16" s="11" t="s">
        <v>96</v>
      </c>
      <c r="BS16" s="11" t="s">
        <v>97</v>
      </c>
      <c r="BT16" s="11" t="s">
        <v>98</v>
      </c>
      <c r="BU16" s="11" t="s">
        <v>99</v>
      </c>
      <c r="BV16" s="11" t="s">
        <v>100</v>
      </c>
      <c r="BW16" s="11" t="s">
        <v>101</v>
      </c>
      <c r="BX16" s="11" t="s">
        <v>102</v>
      </c>
      <c r="BY16" s="11" t="s">
        <v>103</v>
      </c>
      <c r="BZ16" s="11" t="s">
        <v>104</v>
      </c>
      <c r="CA16" s="11" t="s">
        <v>105</v>
      </c>
      <c r="CB16" s="11" t="s">
        <v>106</v>
      </c>
      <c r="CC16" s="11" t="s">
        <v>107</v>
      </c>
      <c r="CD16" s="11" t="s">
        <v>108</v>
      </c>
      <c r="CE16" s="11" t="s">
        <v>109</v>
      </c>
      <c r="CF16" s="11" t="s">
        <v>110</v>
      </c>
      <c r="CG16" s="11" t="s">
        <v>111</v>
      </c>
      <c r="CH16" s="11" t="s">
        <v>112</v>
      </c>
      <c r="CI16" s="11" t="s">
        <v>26</v>
      </c>
      <c r="CJ16" s="11" t="s">
        <v>113</v>
      </c>
      <c r="CK16" s="11" t="s">
        <v>114</v>
      </c>
      <c r="CL16" s="11" t="s">
        <v>115</v>
      </c>
      <c r="CM16" s="11" t="s">
        <v>116</v>
      </c>
      <c r="CN16" s="11" t="s">
        <v>117</v>
      </c>
      <c r="CO16" s="11" t="s">
        <v>118</v>
      </c>
      <c r="CP16" s="11" t="s">
        <v>173</v>
      </c>
      <c r="CQ16" s="11" t="s">
        <v>174</v>
      </c>
      <c r="CR16" s="11" t="s">
        <v>175</v>
      </c>
      <c r="CS16" s="11" t="s">
        <v>176</v>
      </c>
      <c r="CT16" s="11" t="s">
        <v>177</v>
      </c>
      <c r="CU16" s="11" t="s">
        <v>272</v>
      </c>
      <c r="CV16" s="11" t="s">
        <v>273</v>
      </c>
      <c r="CW16" s="11" t="s">
        <v>274</v>
      </c>
      <c r="CX16" s="11" t="s">
        <v>275</v>
      </c>
      <c r="CY16" s="11" t="s">
        <v>276</v>
      </c>
      <c r="CZ16" s="11" t="s">
        <v>286</v>
      </c>
      <c r="DA16" s="11" t="s">
        <v>287</v>
      </c>
      <c r="DB16" s="11" t="s">
        <v>288</v>
      </c>
      <c r="DC16" s="11" t="s">
        <v>289</v>
      </c>
      <c r="DD16" s="11" t="s">
        <v>290</v>
      </c>
      <c r="DE16" s="11" t="s">
        <v>291</v>
      </c>
      <c r="DF16" s="11" t="s">
        <v>292</v>
      </c>
    </row>
    <row r="17" spans="1:110" ht="12.75">
      <c r="A17">
        <v>1</v>
      </c>
      <c r="B17" t="s">
        <v>298</v>
      </c>
      <c r="C17" t="s">
        <v>298</v>
      </c>
      <c r="D17" t="s">
        <v>301</v>
      </c>
      <c r="E17">
        <v>2</v>
      </c>
      <c r="G17" t="s">
        <v>302</v>
      </c>
      <c r="H17">
        <v>3</v>
      </c>
      <c r="I17">
        <v>2010</v>
      </c>
      <c r="J17">
        <v>9</v>
      </c>
      <c r="K17">
        <v>9</v>
      </c>
      <c r="L17" t="b">
        <v>1</v>
      </c>
      <c r="M17">
        <v>2010</v>
      </c>
      <c r="N17">
        <v>4</v>
      </c>
      <c r="O17" s="16">
        <v>40494</v>
      </c>
      <c r="P17" s="16">
        <v>40496.481990740744</v>
      </c>
      <c r="Q17">
        <v>308.0299987792969</v>
      </c>
      <c r="R17">
        <v>20.399999618530273</v>
      </c>
      <c r="S17">
        <v>0</v>
      </c>
      <c r="T17">
        <v>321.29998779296875</v>
      </c>
      <c r="U17">
        <v>188.67999267578125</v>
      </c>
      <c r="V17">
        <v>915.969970703125</v>
      </c>
      <c r="W17">
        <v>0</v>
      </c>
      <c r="X17">
        <v>36.79100036621094</v>
      </c>
      <c r="Y17">
        <v>199.8000030517578</v>
      </c>
      <c r="Z17">
        <v>27.5</v>
      </c>
      <c r="AA17">
        <v>13.199999809265137</v>
      </c>
      <c r="AB17">
        <v>0</v>
      </c>
      <c r="AC17">
        <v>30.3700008392334</v>
      </c>
      <c r="AD17">
        <v>15.140000343322754</v>
      </c>
      <c r="AE17">
        <v>15</v>
      </c>
      <c r="AF17">
        <v>15</v>
      </c>
      <c r="AG17">
        <v>0</v>
      </c>
      <c r="AH17">
        <v>0</v>
      </c>
      <c r="AI17">
        <v>138.9040985107422</v>
      </c>
      <c r="AJ17">
        <v>22.969999313354492</v>
      </c>
      <c r="AK17">
        <v>4.87083101272583</v>
      </c>
      <c r="AM17">
        <v>0</v>
      </c>
      <c r="AN17">
        <v>0</v>
      </c>
      <c r="AO17">
        <v>0</v>
      </c>
      <c r="AP17">
        <v>0</v>
      </c>
      <c r="AQ17">
        <v>34.05502700805664</v>
      </c>
      <c r="AR17">
        <v>22.64542007446289</v>
      </c>
      <c r="AS17">
        <v>34.43793487548828</v>
      </c>
      <c r="AT17">
        <v>0</v>
      </c>
      <c r="AU17">
        <v>835.2000122070312</v>
      </c>
      <c r="AV17">
        <v>22.078588485717773</v>
      </c>
      <c r="AW17">
        <v>78.19999694824219</v>
      </c>
      <c r="AX17">
        <v>0.800000011920929</v>
      </c>
      <c r="AY17">
        <v>671409.375</v>
      </c>
      <c r="AZ17">
        <v>0</v>
      </c>
      <c r="BA17">
        <v>18.100000381469727</v>
      </c>
      <c r="BB17">
        <v>1</v>
      </c>
      <c r="BC17">
        <v>0</v>
      </c>
      <c r="BD17">
        <v>0</v>
      </c>
      <c r="BE17" t="s">
        <v>124</v>
      </c>
      <c r="BF17" t="s">
        <v>124</v>
      </c>
      <c r="BG17" s="16">
        <v>40494</v>
      </c>
      <c r="BH17">
        <v>0.009134460240602493</v>
      </c>
      <c r="BI17">
        <v>17.183225631713867</v>
      </c>
      <c r="BJ17">
        <v>0.0204941313713789</v>
      </c>
      <c r="BK17">
        <v>0.32421183586120605</v>
      </c>
      <c r="BL17">
        <v>3</v>
      </c>
      <c r="BM17" t="b">
        <v>1</v>
      </c>
      <c r="BN17">
        <v>1</v>
      </c>
      <c r="BO17">
        <v>117.08143615722656</v>
      </c>
      <c r="BP17">
        <v>6.400000095367432</v>
      </c>
      <c r="BQ17">
        <v>294.70001220703125</v>
      </c>
      <c r="BR17">
        <v>113.9000015258789</v>
      </c>
      <c r="BS17">
        <v>8.600000381469727</v>
      </c>
      <c r="BT17">
        <v>27.299999237060547</v>
      </c>
      <c r="BU17">
        <v>57</v>
      </c>
      <c r="BV17">
        <v>42.099998474121094</v>
      </c>
      <c r="BW17">
        <v>0</v>
      </c>
      <c r="BX17">
        <v>31.7450008392334</v>
      </c>
      <c r="BY17">
        <v>48.456058502197266</v>
      </c>
      <c r="BZ17">
        <v>42.162254333496094</v>
      </c>
      <c r="CA17">
        <v>14.943188667297363</v>
      </c>
      <c r="CB17">
        <v>34.228485107421875</v>
      </c>
      <c r="CC17" t="s">
        <v>121</v>
      </c>
      <c r="CD17" t="s">
        <v>122</v>
      </c>
      <c r="CE17">
        <v>0</v>
      </c>
      <c r="CF17" t="s">
        <v>123</v>
      </c>
      <c r="CG17">
        <v>0.9786378741264343</v>
      </c>
      <c r="CH17">
        <v>0.837852954864502</v>
      </c>
      <c r="CI17">
        <v>14.432000160217285</v>
      </c>
      <c r="CJ17" t="b">
        <v>0</v>
      </c>
      <c r="CK17" s="16"/>
      <c r="CM17" t="b">
        <v>0</v>
      </c>
      <c r="CN17">
        <v>0</v>
      </c>
      <c r="CQ17" t="b">
        <v>0</v>
      </c>
      <c r="CR17" t="b">
        <v>0</v>
      </c>
      <c r="CS17" t="b">
        <v>0</v>
      </c>
      <c r="CT17">
        <v>0.18390776216983795</v>
      </c>
      <c r="CU17">
        <v>0</v>
      </c>
      <c r="CV17" t="s">
        <v>303</v>
      </c>
      <c r="CW17" t="s">
        <v>327</v>
      </c>
      <c r="CX17" t="s">
        <v>279</v>
      </c>
      <c r="CY17">
        <v>0</v>
      </c>
      <c r="CZ17" t="s">
        <v>328</v>
      </c>
      <c r="DA17">
        <v>1</v>
      </c>
      <c r="DB17">
        <v>1</v>
      </c>
      <c r="DC17">
        <v>1</v>
      </c>
      <c r="DD17">
        <v>1</v>
      </c>
      <c r="DE17">
        <v>1</v>
      </c>
      <c r="DF17">
        <v>1</v>
      </c>
    </row>
    <row r="18" spans="1:110" ht="12.75">
      <c r="A18">
        <v>2</v>
      </c>
      <c r="B18" t="s">
        <v>271</v>
      </c>
      <c r="C18" t="s">
        <v>271</v>
      </c>
      <c r="D18" t="s">
        <v>135</v>
      </c>
      <c r="E18">
        <v>2</v>
      </c>
      <c r="F18" t="s">
        <v>304</v>
      </c>
      <c r="G18" t="s">
        <v>305</v>
      </c>
      <c r="H18">
        <v>3</v>
      </c>
      <c r="I18">
        <v>2009</v>
      </c>
      <c r="J18">
        <v>9</v>
      </c>
      <c r="K18">
        <v>12</v>
      </c>
      <c r="L18" t="b">
        <v>1</v>
      </c>
      <c r="M18">
        <v>2010</v>
      </c>
      <c r="N18">
        <v>3</v>
      </c>
      <c r="O18" s="16">
        <v>40494</v>
      </c>
      <c r="P18" s="16">
        <v>40496.481990740744</v>
      </c>
      <c r="Q18">
        <v>34.59000015258789</v>
      </c>
      <c r="R18">
        <v>10.5</v>
      </c>
      <c r="S18">
        <v>0</v>
      </c>
      <c r="T18">
        <v>44.119998931884766</v>
      </c>
      <c r="U18">
        <v>23.5</v>
      </c>
      <c r="V18">
        <v>9.24899959564209</v>
      </c>
      <c r="W18">
        <v>2.9179999828338623</v>
      </c>
      <c r="X18">
        <v>6.888000011444092</v>
      </c>
      <c r="Y18">
        <v>14.90999984741211</v>
      </c>
      <c r="Z18">
        <v>14.899999618530273</v>
      </c>
      <c r="AA18">
        <v>5.400000095367432</v>
      </c>
      <c r="AB18">
        <v>0</v>
      </c>
      <c r="AC18">
        <v>4.860000133514404</v>
      </c>
      <c r="AD18">
        <v>3.049999952316284</v>
      </c>
      <c r="AE18">
        <v>8</v>
      </c>
      <c r="AF18">
        <v>10</v>
      </c>
      <c r="AG18">
        <v>0</v>
      </c>
      <c r="AH18">
        <v>0</v>
      </c>
      <c r="AI18">
        <v>31.289093017578125</v>
      </c>
      <c r="AJ18">
        <v>4.170000076293945</v>
      </c>
      <c r="AK18">
        <v>1.9212398529052734</v>
      </c>
      <c r="AM18">
        <v>0</v>
      </c>
      <c r="AN18">
        <v>0</v>
      </c>
      <c r="AO18">
        <v>0</v>
      </c>
      <c r="AP18">
        <v>0</v>
      </c>
      <c r="AQ18">
        <v>17.91450309753418</v>
      </c>
      <c r="AR18">
        <v>9.894731521606445</v>
      </c>
      <c r="AS18">
        <v>24.14132308959961</v>
      </c>
      <c r="AT18">
        <v>0</v>
      </c>
      <c r="AU18">
        <v>72.4000015258789</v>
      </c>
      <c r="AV18">
        <v>15.919795036315918</v>
      </c>
      <c r="AW18">
        <v>14.90999984741211</v>
      </c>
      <c r="AX18">
        <v>12.199999809265137</v>
      </c>
      <c r="AY18">
        <v>5374.369140625</v>
      </c>
      <c r="AZ18">
        <v>0</v>
      </c>
      <c r="BA18">
        <v>20</v>
      </c>
      <c r="BB18">
        <v>1</v>
      </c>
      <c r="BC18">
        <v>0</v>
      </c>
      <c r="BD18">
        <v>0</v>
      </c>
      <c r="BE18" t="s">
        <v>124</v>
      </c>
      <c r="BF18" t="s">
        <v>124</v>
      </c>
      <c r="BG18" s="16">
        <v>40494</v>
      </c>
      <c r="BH18">
        <v>0.6971749067306519</v>
      </c>
      <c r="BI18">
        <v>27.242469787597656</v>
      </c>
      <c r="BJ18">
        <v>3.4548401832580566</v>
      </c>
      <c r="BK18">
        <v>2.4336609840393066</v>
      </c>
      <c r="BL18">
        <v>3</v>
      </c>
      <c r="BM18" t="b">
        <v>1</v>
      </c>
      <c r="BN18">
        <v>1</v>
      </c>
      <c r="BO18">
        <v>20.9719295501709</v>
      </c>
      <c r="BP18">
        <v>0.8999999761581421</v>
      </c>
      <c r="BQ18">
        <v>53.900001525878906</v>
      </c>
      <c r="BR18">
        <v>27.5</v>
      </c>
      <c r="BS18">
        <v>3.700000047683716</v>
      </c>
      <c r="BT18">
        <v>7.599999904632568</v>
      </c>
      <c r="BU18">
        <v>20.5</v>
      </c>
      <c r="BV18">
        <v>14</v>
      </c>
      <c r="BW18">
        <v>0</v>
      </c>
      <c r="BX18">
        <v>39.400001525878906</v>
      </c>
      <c r="BY18">
        <v>75</v>
      </c>
      <c r="BZ18">
        <v>69.11475372314453</v>
      </c>
      <c r="CA18">
        <v>7.35699462890625</v>
      </c>
      <c r="CB18">
        <v>21.8618106842041</v>
      </c>
      <c r="CC18" t="s">
        <v>121</v>
      </c>
      <c r="CD18" t="s">
        <v>122</v>
      </c>
      <c r="CE18">
        <v>0</v>
      </c>
      <c r="CG18">
        <v>0.8177489638328552</v>
      </c>
      <c r="CH18">
        <v>0.8266476988792419</v>
      </c>
      <c r="CJ18" t="b">
        <v>0</v>
      </c>
      <c r="CK18" s="16"/>
      <c r="CM18" t="b">
        <v>0</v>
      </c>
      <c r="CN18">
        <v>0</v>
      </c>
      <c r="CQ18" t="b">
        <v>0</v>
      </c>
      <c r="CR18" t="b">
        <v>0</v>
      </c>
      <c r="CS18" t="b">
        <v>0</v>
      </c>
      <c r="CT18">
        <v>0.3557140529155731</v>
      </c>
      <c r="CU18">
        <v>0</v>
      </c>
      <c r="CV18" t="s">
        <v>306</v>
      </c>
      <c r="CX18" t="s">
        <v>278</v>
      </c>
      <c r="CY18">
        <v>0</v>
      </c>
      <c r="DA18">
        <v>1</v>
      </c>
      <c r="DB18">
        <v>1</v>
      </c>
      <c r="DC18">
        <v>1</v>
      </c>
      <c r="DD18">
        <v>1</v>
      </c>
      <c r="DE18">
        <v>1</v>
      </c>
      <c r="DF18">
        <v>1</v>
      </c>
    </row>
    <row r="19" spans="1:110" ht="12.75">
      <c r="A19">
        <v>3</v>
      </c>
      <c r="B19" t="s">
        <v>267</v>
      </c>
      <c r="C19" t="s">
        <v>267</v>
      </c>
      <c r="D19" t="s">
        <v>282</v>
      </c>
      <c r="E19">
        <v>1</v>
      </c>
      <c r="G19" t="s">
        <v>307</v>
      </c>
      <c r="H19">
        <v>3</v>
      </c>
      <c r="I19">
        <v>2009</v>
      </c>
      <c r="J19">
        <v>10</v>
      </c>
      <c r="K19">
        <v>12</v>
      </c>
      <c r="L19" t="b">
        <v>1</v>
      </c>
      <c r="M19">
        <v>2010</v>
      </c>
      <c r="N19">
        <v>3</v>
      </c>
      <c r="O19" s="16">
        <v>40494</v>
      </c>
      <c r="P19" s="16">
        <v>40496.481990740744</v>
      </c>
      <c r="Q19">
        <v>54.650001525878906</v>
      </c>
      <c r="R19">
        <v>12.100000381469727</v>
      </c>
      <c r="S19">
        <v>1.1200000047683716</v>
      </c>
      <c r="T19">
        <v>58.310001373291016</v>
      </c>
      <c r="U19">
        <v>39.90999984741211</v>
      </c>
      <c r="V19">
        <v>471.04400634765625</v>
      </c>
      <c r="W19">
        <v>3008</v>
      </c>
      <c r="X19">
        <v>8.883999824523926</v>
      </c>
      <c r="Y19">
        <v>29.799999237060547</v>
      </c>
      <c r="Z19">
        <v>14.399999618530273</v>
      </c>
      <c r="AA19">
        <v>10</v>
      </c>
      <c r="AB19">
        <v>10.370369911193848</v>
      </c>
      <c r="AC19">
        <v>10.34000015258789</v>
      </c>
      <c r="AD19">
        <v>2.9800000190734863</v>
      </c>
      <c r="AE19">
        <v>18</v>
      </c>
      <c r="AF19">
        <v>18</v>
      </c>
      <c r="AG19">
        <v>2.049405336380005</v>
      </c>
      <c r="AH19">
        <v>2.9000000953674316</v>
      </c>
      <c r="AI19">
        <v>12.3313627243042</v>
      </c>
      <c r="AJ19">
        <v>7.429999828338623</v>
      </c>
      <c r="AK19">
        <v>3.7927558422088623</v>
      </c>
      <c r="AM19">
        <v>0</v>
      </c>
      <c r="AN19">
        <v>0</v>
      </c>
      <c r="AO19">
        <v>0</v>
      </c>
      <c r="AP19">
        <v>0</v>
      </c>
      <c r="AQ19">
        <v>7.752893447875977</v>
      </c>
      <c r="AR19">
        <v>14.253438949584961</v>
      </c>
      <c r="AS19">
        <v>18.737281799316406</v>
      </c>
      <c r="AT19">
        <v>16.200000762939453</v>
      </c>
      <c r="AU19">
        <v>148.89999389648438</v>
      </c>
      <c r="AV19">
        <v>23.322101593017578</v>
      </c>
      <c r="AW19">
        <v>10.829999923706055</v>
      </c>
      <c r="AX19">
        <v>0.800000011920929</v>
      </c>
      <c r="AY19">
        <v>331187.4375</v>
      </c>
      <c r="AZ19">
        <v>0</v>
      </c>
      <c r="BA19">
        <v>12.5</v>
      </c>
      <c r="BB19">
        <v>1</v>
      </c>
      <c r="BC19">
        <v>0</v>
      </c>
      <c r="BD19">
        <v>0</v>
      </c>
      <c r="BE19" t="s">
        <v>120</v>
      </c>
      <c r="BF19" t="s">
        <v>124</v>
      </c>
      <c r="BG19" s="16">
        <v>40494</v>
      </c>
      <c r="BH19">
        <v>0.003404943970963359</v>
      </c>
      <c r="BI19">
        <v>7.443195343017578</v>
      </c>
      <c r="BJ19">
        <v>0.017207631841301918</v>
      </c>
      <c r="BK19">
        <v>0.175169438123703</v>
      </c>
      <c r="BL19">
        <v>2</v>
      </c>
      <c r="BM19" t="b">
        <v>1</v>
      </c>
      <c r="BN19">
        <v>1</v>
      </c>
      <c r="BO19">
        <v>38.15769958496094</v>
      </c>
      <c r="BP19">
        <v>10.800000190734863</v>
      </c>
      <c r="BQ19">
        <v>68.80000305175781</v>
      </c>
      <c r="BR19">
        <v>29.799999237060547</v>
      </c>
      <c r="BS19">
        <v>3.5</v>
      </c>
      <c r="BT19">
        <v>13.399999618530273</v>
      </c>
      <c r="BU19">
        <v>21.700000762939453</v>
      </c>
      <c r="BV19">
        <v>17.600000381469727</v>
      </c>
      <c r="BW19">
        <v>21</v>
      </c>
      <c r="BX19">
        <v>39</v>
      </c>
      <c r="BY19">
        <v>68.75</v>
      </c>
      <c r="BZ19">
        <v>58.21796798706055</v>
      </c>
      <c r="CA19">
        <v>19.538909912109375</v>
      </c>
      <c r="CB19">
        <v>37.39221954345703</v>
      </c>
      <c r="CC19" t="s">
        <v>121</v>
      </c>
      <c r="CD19" t="s">
        <v>126</v>
      </c>
      <c r="CE19">
        <v>0</v>
      </c>
      <c r="CF19" t="s">
        <v>123</v>
      </c>
      <c r="CG19">
        <v>0.9694086909294128</v>
      </c>
      <c r="CH19">
        <v>0.8356541395187378</v>
      </c>
      <c r="CI19">
        <v>2.369999885559082</v>
      </c>
      <c r="CJ19" t="b">
        <v>0</v>
      </c>
      <c r="CK19" s="16"/>
      <c r="CM19" t="b">
        <v>0</v>
      </c>
      <c r="CN19">
        <v>0</v>
      </c>
      <c r="CQ19" t="b">
        <v>0</v>
      </c>
      <c r="CR19" t="b">
        <v>0</v>
      </c>
      <c r="CS19" t="b">
        <v>0</v>
      </c>
      <c r="CT19">
        <v>0.21746434271335602</v>
      </c>
      <c r="CU19">
        <v>0</v>
      </c>
      <c r="CX19" t="s">
        <v>281</v>
      </c>
      <c r="CY19">
        <v>0</v>
      </c>
      <c r="DA19">
        <v>1</v>
      </c>
      <c r="DB19">
        <v>1</v>
      </c>
      <c r="DC19">
        <v>1</v>
      </c>
      <c r="DD19">
        <v>1</v>
      </c>
      <c r="DE19">
        <v>1</v>
      </c>
      <c r="DF19">
        <v>1</v>
      </c>
    </row>
    <row r="20" spans="1:110" ht="12.75">
      <c r="A20">
        <v>4</v>
      </c>
      <c r="B20" t="s">
        <v>257</v>
      </c>
      <c r="C20" t="s">
        <v>257</v>
      </c>
      <c r="D20" t="s">
        <v>226</v>
      </c>
      <c r="E20">
        <v>1</v>
      </c>
      <c r="G20" t="s">
        <v>308</v>
      </c>
      <c r="H20">
        <v>3</v>
      </c>
      <c r="I20">
        <v>2010</v>
      </c>
      <c r="J20">
        <v>9</v>
      </c>
      <c r="K20">
        <v>8</v>
      </c>
      <c r="L20" t="b">
        <v>1</v>
      </c>
      <c r="M20">
        <v>2010</v>
      </c>
      <c r="N20">
        <v>4</v>
      </c>
      <c r="O20" s="16">
        <v>40494</v>
      </c>
      <c r="P20" s="16">
        <v>40496.481990740744</v>
      </c>
      <c r="Q20">
        <v>34.83000183105469</v>
      </c>
      <c r="R20">
        <v>15.100000381469727</v>
      </c>
      <c r="S20">
        <v>0.699999988079071</v>
      </c>
      <c r="T20">
        <v>39.79999923706055</v>
      </c>
      <c r="U20">
        <v>26.260000228881836</v>
      </c>
      <c r="V20">
        <v>938.60498046875</v>
      </c>
      <c r="W20">
        <v>2493</v>
      </c>
      <c r="X20">
        <v>4.084000110626221</v>
      </c>
      <c r="Y20">
        <v>26.700000762939453</v>
      </c>
      <c r="Z20">
        <v>19.899999618530273</v>
      </c>
      <c r="AA20">
        <v>12.300000190734863</v>
      </c>
      <c r="AB20">
        <v>2.23574161529541</v>
      </c>
      <c r="AC20">
        <v>3.859999895095825</v>
      </c>
      <c r="AD20">
        <v>2.1700000762939453</v>
      </c>
      <c r="AE20">
        <v>11</v>
      </c>
      <c r="AF20">
        <v>11</v>
      </c>
      <c r="AG20">
        <v>2.0097615718841553</v>
      </c>
      <c r="AH20">
        <v>1.5</v>
      </c>
      <c r="AI20">
        <v>12.283905982971191</v>
      </c>
      <c r="AJ20">
        <v>3.130000114440918</v>
      </c>
      <c r="AK20">
        <v>5.162361145019531</v>
      </c>
      <c r="AM20">
        <v>0</v>
      </c>
      <c r="AN20">
        <v>0</v>
      </c>
      <c r="AO20">
        <v>0</v>
      </c>
      <c r="AP20">
        <v>0</v>
      </c>
      <c r="AQ20">
        <v>12.062074661254883</v>
      </c>
      <c r="AR20">
        <v>5.596940517425537</v>
      </c>
      <c r="AS20">
        <v>18.191200256347656</v>
      </c>
      <c r="AT20">
        <v>17.4689998626709</v>
      </c>
      <c r="AU20">
        <v>76.80000305175781</v>
      </c>
      <c r="AV20">
        <v>18.01145362854004</v>
      </c>
      <c r="AW20">
        <v>21.280000686645508</v>
      </c>
      <c r="AX20">
        <v>0</v>
      </c>
      <c r="AY20">
        <v>0</v>
      </c>
      <c r="AZ20">
        <v>0</v>
      </c>
      <c r="BA20">
        <v>13</v>
      </c>
      <c r="BB20">
        <v>1</v>
      </c>
      <c r="BC20">
        <v>0</v>
      </c>
      <c r="BD20">
        <v>0</v>
      </c>
      <c r="BE20" t="s">
        <v>130</v>
      </c>
      <c r="BF20" t="s">
        <v>120</v>
      </c>
      <c r="BG20" s="16">
        <v>40494</v>
      </c>
      <c r="BH20">
        <v>0.0002212464460171759</v>
      </c>
      <c r="BI20">
        <v>2.524188756942749</v>
      </c>
      <c r="BJ20">
        <v>0.0024072316009551287</v>
      </c>
      <c r="BK20">
        <v>0.08777723461389542</v>
      </c>
      <c r="BL20">
        <v>2</v>
      </c>
      <c r="BM20" t="b">
        <v>1</v>
      </c>
      <c r="BN20">
        <v>0</v>
      </c>
      <c r="BO20">
        <v>15.830449104309082</v>
      </c>
      <c r="BP20">
        <v>21.299999237060547</v>
      </c>
      <c r="BQ20">
        <v>51.599998474121094</v>
      </c>
      <c r="BR20">
        <v>53.900001525878906</v>
      </c>
      <c r="BS20">
        <v>9.800000190734863</v>
      </c>
      <c r="BT20">
        <v>21.299999237060547</v>
      </c>
      <c r="BU20">
        <v>30.600000381469727</v>
      </c>
      <c r="BV20">
        <v>25.899999618530273</v>
      </c>
      <c r="BW20">
        <v>17.200000762939453</v>
      </c>
      <c r="BX20">
        <v>36.430999755859375</v>
      </c>
      <c r="BY20">
        <v>58.3011589050293</v>
      </c>
      <c r="BZ20">
        <v>52.674800872802734</v>
      </c>
      <c r="CA20">
        <v>13.362325668334961</v>
      </c>
      <c r="CB20">
        <v>25.599910736083984</v>
      </c>
      <c r="CC20" t="s">
        <v>121</v>
      </c>
      <c r="CD20" t="s">
        <v>125</v>
      </c>
      <c r="CE20">
        <v>0</v>
      </c>
      <c r="CF20" t="s">
        <v>123</v>
      </c>
      <c r="CG20">
        <v>0.9874109625816345</v>
      </c>
      <c r="CH20">
        <v>0.9631637930870056</v>
      </c>
      <c r="CI20">
        <v>2.2660000324249268</v>
      </c>
      <c r="CJ20" t="b">
        <v>0</v>
      </c>
      <c r="CK20" s="16"/>
      <c r="CM20" t="b">
        <v>0</v>
      </c>
      <c r="CN20">
        <v>0</v>
      </c>
      <c r="CQ20" t="b">
        <v>0</v>
      </c>
      <c r="CR20" t="b">
        <v>0</v>
      </c>
      <c r="CS20" t="b">
        <v>1</v>
      </c>
      <c r="CT20">
        <v>0.16986024379730225</v>
      </c>
      <c r="CU20">
        <v>0</v>
      </c>
      <c r="CX20" t="s">
        <v>283</v>
      </c>
      <c r="CY20">
        <v>0</v>
      </c>
      <c r="DA20">
        <v>1</v>
      </c>
      <c r="DB20">
        <v>1</v>
      </c>
      <c r="DC20">
        <v>1</v>
      </c>
      <c r="DD20">
        <v>1</v>
      </c>
      <c r="DE20">
        <v>1</v>
      </c>
      <c r="DF20">
        <v>1</v>
      </c>
    </row>
    <row r="21" spans="1:110" ht="12.75">
      <c r="A21">
        <v>5</v>
      </c>
      <c r="B21" t="s">
        <v>270</v>
      </c>
      <c r="C21" t="s">
        <v>270</v>
      </c>
      <c r="D21" t="s">
        <v>132</v>
      </c>
      <c r="E21">
        <v>2</v>
      </c>
      <c r="G21" t="s">
        <v>309</v>
      </c>
      <c r="H21">
        <v>3</v>
      </c>
      <c r="I21">
        <v>2009</v>
      </c>
      <c r="J21">
        <v>9</v>
      </c>
      <c r="K21">
        <v>12</v>
      </c>
      <c r="L21" t="b">
        <v>1</v>
      </c>
      <c r="M21">
        <v>2010</v>
      </c>
      <c r="N21">
        <v>3</v>
      </c>
      <c r="O21" s="16">
        <v>40494</v>
      </c>
      <c r="P21" s="16">
        <v>40496.481990740744</v>
      </c>
      <c r="Q21">
        <v>50.75</v>
      </c>
      <c r="R21">
        <v>13.5</v>
      </c>
      <c r="S21">
        <v>0.7400000095367432</v>
      </c>
      <c r="T21">
        <v>64.94999694824219</v>
      </c>
      <c r="U21">
        <v>46.9900016784668</v>
      </c>
      <c r="V21">
        <v>897</v>
      </c>
      <c r="W21">
        <v>7148</v>
      </c>
      <c r="X21">
        <v>7.545000076293945</v>
      </c>
      <c r="Y21">
        <v>42.29999923706055</v>
      </c>
      <c r="Z21">
        <v>20.5</v>
      </c>
      <c r="AA21">
        <v>14</v>
      </c>
      <c r="AB21">
        <v>1.4671533107757568</v>
      </c>
      <c r="AC21">
        <v>5.809999942779541</v>
      </c>
      <c r="AD21">
        <v>3.0199999809265137</v>
      </c>
      <c r="AE21">
        <v>14</v>
      </c>
      <c r="AF21">
        <v>14</v>
      </c>
      <c r="AG21">
        <v>1.4581280946731567</v>
      </c>
      <c r="AH21">
        <v>1.399999976158142</v>
      </c>
      <c r="AI21">
        <v>26.32061004638672</v>
      </c>
      <c r="AJ21">
        <v>4.46999979019165</v>
      </c>
      <c r="AK21">
        <v>8.088756561279297</v>
      </c>
      <c r="AM21">
        <v>0</v>
      </c>
      <c r="AN21">
        <v>0</v>
      </c>
      <c r="AO21">
        <v>0</v>
      </c>
      <c r="AP21">
        <v>0</v>
      </c>
      <c r="AQ21">
        <v>27.339675903320312</v>
      </c>
      <c r="AR21">
        <v>24.469436645507812</v>
      </c>
      <c r="AS21">
        <v>17.327770233154297</v>
      </c>
      <c r="AT21">
        <v>14.600000381469727</v>
      </c>
      <c r="AU21">
        <v>119.0999984741211</v>
      </c>
      <c r="AV21">
        <v>19.31505012512207</v>
      </c>
      <c r="AW21">
        <v>35.88999938964844</v>
      </c>
      <c r="AX21">
        <v>0</v>
      </c>
      <c r="AY21">
        <v>593124</v>
      </c>
      <c r="AZ21">
        <v>0</v>
      </c>
      <c r="BA21">
        <v>13.800000190734863</v>
      </c>
      <c r="BB21">
        <v>1</v>
      </c>
      <c r="BC21">
        <v>0</v>
      </c>
      <c r="BD21">
        <v>0</v>
      </c>
      <c r="BE21" t="s">
        <v>120</v>
      </c>
      <c r="BF21" t="s">
        <v>120</v>
      </c>
      <c r="BG21" s="16">
        <v>40494</v>
      </c>
      <c r="BH21">
        <v>0.007152386009693146</v>
      </c>
      <c r="BI21">
        <v>11.255669593811035</v>
      </c>
      <c r="BJ21">
        <v>0.018066858872771263</v>
      </c>
      <c r="BK21">
        <v>0.5694747567176819</v>
      </c>
      <c r="BL21">
        <v>2</v>
      </c>
      <c r="BM21" t="b">
        <v>1</v>
      </c>
      <c r="BN21">
        <v>0</v>
      </c>
      <c r="BO21">
        <v>22.757266998291016</v>
      </c>
      <c r="BP21">
        <v>8</v>
      </c>
      <c r="BQ21">
        <v>56.900001525878906</v>
      </c>
      <c r="BR21">
        <v>60.599998474121094</v>
      </c>
      <c r="BS21">
        <v>12.699999809265137</v>
      </c>
      <c r="BT21">
        <v>16.700000762939453</v>
      </c>
      <c r="BU21">
        <v>28.299999237060547</v>
      </c>
      <c r="BV21">
        <v>22.5</v>
      </c>
      <c r="BW21">
        <v>15.5</v>
      </c>
      <c r="BX21">
        <v>15.9399995803833</v>
      </c>
      <c r="BY21">
        <v>60</v>
      </c>
      <c r="BZ21">
        <v>52.6212158203125</v>
      </c>
      <c r="CA21">
        <v>15.425589561462402</v>
      </c>
      <c r="CB21">
        <v>28.33595848083496</v>
      </c>
      <c r="CC21" t="s">
        <v>121</v>
      </c>
      <c r="CE21">
        <v>0</v>
      </c>
      <c r="CF21" t="s">
        <v>123</v>
      </c>
      <c r="CG21">
        <v>0.988479495048523</v>
      </c>
      <c r="CH21">
        <v>0.9256972074508667</v>
      </c>
      <c r="CI21">
        <v>2.7079999446868896</v>
      </c>
      <c r="CJ21" t="b">
        <v>0</v>
      </c>
      <c r="CK21" s="16"/>
      <c r="CM21" t="b">
        <v>0</v>
      </c>
      <c r="CN21">
        <v>0</v>
      </c>
      <c r="CQ21" t="b">
        <v>0</v>
      </c>
      <c r="CR21" t="b">
        <v>0</v>
      </c>
      <c r="CS21" t="b">
        <v>0</v>
      </c>
      <c r="CT21">
        <v>0.11210938543081284</v>
      </c>
      <c r="CU21">
        <v>0</v>
      </c>
      <c r="CX21" t="s">
        <v>278</v>
      </c>
      <c r="CY21">
        <v>0</v>
      </c>
      <c r="DA21">
        <v>1</v>
      </c>
      <c r="DB21">
        <v>1</v>
      </c>
      <c r="DC21">
        <v>1</v>
      </c>
      <c r="DD21">
        <v>1</v>
      </c>
      <c r="DE21">
        <v>1</v>
      </c>
      <c r="DF21">
        <v>1</v>
      </c>
    </row>
    <row r="22" spans="1:110" ht="12.75">
      <c r="A22">
        <v>6</v>
      </c>
      <c r="B22" t="s">
        <v>5</v>
      </c>
      <c r="C22" t="s">
        <v>5</v>
      </c>
      <c r="D22" t="s">
        <v>310</v>
      </c>
      <c r="E22">
        <v>1</v>
      </c>
      <c r="G22" t="s">
        <v>311</v>
      </c>
      <c r="H22">
        <v>3</v>
      </c>
      <c r="I22">
        <v>2010</v>
      </c>
      <c r="J22">
        <v>9</v>
      </c>
      <c r="K22">
        <v>6</v>
      </c>
      <c r="L22" t="b">
        <v>1</v>
      </c>
      <c r="M22">
        <v>2011</v>
      </c>
      <c r="N22">
        <v>1</v>
      </c>
      <c r="O22" s="16">
        <v>40494</v>
      </c>
      <c r="P22" s="16">
        <v>40496.481990740744</v>
      </c>
      <c r="Q22">
        <v>28.690000534057617</v>
      </c>
      <c r="R22">
        <v>14.699999809265137</v>
      </c>
      <c r="S22">
        <v>1</v>
      </c>
      <c r="T22">
        <v>31.989999771118164</v>
      </c>
      <c r="U22">
        <v>26.5</v>
      </c>
      <c r="V22">
        <v>586.1810302734375</v>
      </c>
      <c r="W22">
        <v>2494.48291015625</v>
      </c>
      <c r="X22">
        <v>2.953000068664551</v>
      </c>
      <c r="Y22">
        <v>15</v>
      </c>
      <c r="Z22">
        <v>20</v>
      </c>
      <c r="AA22">
        <v>10</v>
      </c>
      <c r="AB22">
        <v>5.979381561279297</v>
      </c>
      <c r="AC22">
        <v>2.609999895095825</v>
      </c>
      <c r="AD22">
        <v>1.899999976158142</v>
      </c>
      <c r="AE22">
        <v>6</v>
      </c>
      <c r="AF22">
        <v>5</v>
      </c>
      <c r="AG22">
        <v>3.485535144805908</v>
      </c>
      <c r="AH22">
        <v>3.4000000953674316</v>
      </c>
      <c r="AI22">
        <v>8.562460899353027</v>
      </c>
      <c r="AJ22">
        <v>2.319999933242798</v>
      </c>
      <c r="AK22">
        <v>1.7173118591308594</v>
      </c>
      <c r="AM22">
        <v>4.8</v>
      </c>
      <c r="AN22">
        <v>0</v>
      </c>
      <c r="AO22">
        <v>0</v>
      </c>
      <c r="AP22">
        <v>0</v>
      </c>
      <c r="AQ22">
        <v>6.529119968414307</v>
      </c>
      <c r="AR22">
        <v>4.687450408935547</v>
      </c>
      <c r="AS22">
        <v>32.23817825317383</v>
      </c>
      <c r="AT22">
        <v>36.70000076293945</v>
      </c>
      <c r="AU22">
        <v>52.20000076293945</v>
      </c>
      <c r="AV22">
        <v>14.551629066467285</v>
      </c>
      <c r="AW22">
        <v>19.389999389648438</v>
      </c>
      <c r="AX22">
        <v>0.6000000238418579</v>
      </c>
      <c r="AY22">
        <v>465754.84375</v>
      </c>
      <c r="AZ22">
        <v>0</v>
      </c>
      <c r="BA22">
        <v>10.399999618530273</v>
      </c>
      <c r="BB22">
        <v>1</v>
      </c>
      <c r="BC22">
        <v>0</v>
      </c>
      <c r="BD22">
        <v>0</v>
      </c>
      <c r="BE22" t="s">
        <v>130</v>
      </c>
      <c r="BF22" t="s">
        <v>124</v>
      </c>
      <c r="BG22" s="16">
        <v>40494</v>
      </c>
      <c r="BH22">
        <v>0.0019455952569842339</v>
      </c>
      <c r="BI22">
        <v>7.433472633361816</v>
      </c>
      <c r="BJ22">
        <v>0.02901778370141983</v>
      </c>
      <c r="BK22">
        <v>0.4352708160877228</v>
      </c>
      <c r="BL22">
        <v>2</v>
      </c>
      <c r="BM22" t="b">
        <v>1</v>
      </c>
      <c r="BN22">
        <v>1</v>
      </c>
      <c r="BO22">
        <v>11.65186882019043</v>
      </c>
      <c r="BP22">
        <v>19.399999618530273</v>
      </c>
      <c r="BQ22">
        <v>41.29999923706055</v>
      </c>
      <c r="BR22">
        <v>34.5</v>
      </c>
      <c r="BS22">
        <v>11</v>
      </c>
      <c r="BT22">
        <v>17.799999237060547</v>
      </c>
      <c r="BU22">
        <v>25.600000381469727</v>
      </c>
      <c r="BV22">
        <v>21.700000762939453</v>
      </c>
      <c r="BW22">
        <v>42.29999923706055</v>
      </c>
      <c r="BX22">
        <v>38.47999954223633</v>
      </c>
      <c r="BY22">
        <v>67.74193572998047</v>
      </c>
      <c r="BZ22">
        <v>63.96322250366211</v>
      </c>
      <c r="CA22">
        <v>8.8610258102417</v>
      </c>
      <c r="CB22">
        <v>19.788986206054688</v>
      </c>
      <c r="CC22" t="s">
        <v>121</v>
      </c>
      <c r="CD22" t="s">
        <v>125</v>
      </c>
      <c r="CE22">
        <v>570</v>
      </c>
      <c r="CG22">
        <v>0.9364689588546753</v>
      </c>
      <c r="CH22">
        <v>0.9307609796524048</v>
      </c>
      <c r="CI22">
        <v>1.965000033378601</v>
      </c>
      <c r="CJ22" t="b">
        <v>0</v>
      </c>
      <c r="CK22" s="16"/>
      <c r="CM22" t="b">
        <v>0</v>
      </c>
      <c r="CN22">
        <v>0</v>
      </c>
      <c r="CQ22" t="b">
        <v>0</v>
      </c>
      <c r="CR22" t="b">
        <v>0</v>
      </c>
      <c r="CS22" t="b">
        <v>1</v>
      </c>
      <c r="CT22">
        <v>0.3661290407180786</v>
      </c>
      <c r="CU22">
        <v>0</v>
      </c>
      <c r="CV22" t="s">
        <v>312</v>
      </c>
      <c r="CW22" t="s">
        <v>313</v>
      </c>
      <c r="CX22" t="s">
        <v>283</v>
      </c>
      <c r="CY22">
        <v>0</v>
      </c>
      <c r="DA22">
        <v>1</v>
      </c>
      <c r="DB22">
        <v>1</v>
      </c>
      <c r="DC22">
        <v>1</v>
      </c>
      <c r="DD22">
        <v>1</v>
      </c>
      <c r="DE22">
        <v>1</v>
      </c>
      <c r="DF22">
        <v>1</v>
      </c>
    </row>
    <row r="23" spans="1:110" ht="12.75">
      <c r="A23">
        <v>7</v>
      </c>
      <c r="B23" t="s">
        <v>249</v>
      </c>
      <c r="C23" t="s">
        <v>249</v>
      </c>
      <c r="D23" t="s">
        <v>134</v>
      </c>
      <c r="E23">
        <v>1</v>
      </c>
      <c r="G23" t="s">
        <v>302</v>
      </c>
      <c r="H23">
        <v>3</v>
      </c>
      <c r="I23">
        <v>2009</v>
      </c>
      <c r="J23">
        <v>9</v>
      </c>
      <c r="K23">
        <v>12</v>
      </c>
      <c r="L23" t="b">
        <v>1</v>
      </c>
      <c r="M23">
        <v>2010</v>
      </c>
      <c r="N23">
        <v>3</v>
      </c>
      <c r="O23" s="16">
        <v>40494</v>
      </c>
      <c r="P23" s="16">
        <v>40496.481990740744</v>
      </c>
      <c r="Q23">
        <v>51.59000015258789</v>
      </c>
      <c r="R23">
        <v>16</v>
      </c>
      <c r="S23">
        <v>0.6000000238418579</v>
      </c>
      <c r="T23">
        <v>59.720001220703125</v>
      </c>
      <c r="U23">
        <v>42.7400016784668</v>
      </c>
      <c r="V23">
        <v>397</v>
      </c>
      <c r="W23">
        <v>1015.5</v>
      </c>
      <c r="X23">
        <v>4.880000114440918</v>
      </c>
      <c r="Y23">
        <v>41.900001525878906</v>
      </c>
      <c r="Z23">
        <v>24</v>
      </c>
      <c r="AA23">
        <v>14.199999809265137</v>
      </c>
      <c r="AB23">
        <v>1.1299434900283813</v>
      </c>
      <c r="AC23">
        <v>5.880000114440918</v>
      </c>
      <c r="AD23">
        <v>2.950000047683716</v>
      </c>
      <c r="AE23">
        <v>12.800000190734863</v>
      </c>
      <c r="AF23">
        <v>8.399999618530273</v>
      </c>
      <c r="AG23">
        <v>1.1630162000656128</v>
      </c>
      <c r="AH23">
        <v>0.800000011920929</v>
      </c>
      <c r="AI23">
        <v>21.55315589904785</v>
      </c>
      <c r="AJ23">
        <v>4.619999885559082</v>
      </c>
      <c r="AK23">
        <v>9.237360000610352</v>
      </c>
      <c r="AM23">
        <v>0</v>
      </c>
      <c r="AN23">
        <v>0</v>
      </c>
      <c r="AO23">
        <v>0</v>
      </c>
      <c r="AP23">
        <v>0</v>
      </c>
      <c r="AQ23">
        <v>13.650652885437012</v>
      </c>
      <c r="AR23">
        <v>22.74813461303711</v>
      </c>
      <c r="AS23">
        <v>23.475749969482422</v>
      </c>
      <c r="AT23">
        <v>10.706999778747559</v>
      </c>
      <c r="AU23">
        <v>141.10000610351562</v>
      </c>
      <c r="AV23">
        <v>22.736507415771484</v>
      </c>
      <c r="AW23">
        <v>30.81999969482422</v>
      </c>
      <c r="AX23">
        <v>1.2999999523162842</v>
      </c>
      <c r="AY23">
        <v>262465.59375</v>
      </c>
      <c r="AZ23">
        <v>0</v>
      </c>
      <c r="BA23">
        <v>10.399999618530273</v>
      </c>
      <c r="BB23">
        <v>1</v>
      </c>
      <c r="BC23">
        <v>0</v>
      </c>
      <c r="BD23">
        <v>0</v>
      </c>
      <c r="BE23" t="s">
        <v>124</v>
      </c>
      <c r="BF23" t="s">
        <v>120</v>
      </c>
      <c r="BG23" s="16">
        <v>40494</v>
      </c>
      <c r="BH23">
        <v>0.005604305770248175</v>
      </c>
      <c r="BI23">
        <v>5.08474588394165</v>
      </c>
      <c r="BJ23">
        <v>0.014599223621189594</v>
      </c>
      <c r="BK23">
        <v>0.22887389361858368</v>
      </c>
      <c r="BL23">
        <v>2</v>
      </c>
      <c r="BM23" t="b">
        <v>1</v>
      </c>
      <c r="BN23">
        <v>1</v>
      </c>
      <c r="BO23">
        <v>23.444120407104492</v>
      </c>
      <c r="BP23">
        <v>12.199999809265137</v>
      </c>
      <c r="BQ23">
        <v>76.9000015258789</v>
      </c>
      <c r="BR23">
        <v>52.5</v>
      </c>
      <c r="BS23">
        <v>10.399999618530273</v>
      </c>
      <c r="BT23">
        <v>22.100000381469727</v>
      </c>
      <c r="BU23">
        <v>36.099998474121094</v>
      </c>
      <c r="BV23">
        <v>29.100000381469727</v>
      </c>
      <c r="BW23">
        <v>8.800000190734863</v>
      </c>
      <c r="BX23">
        <v>27.645000457763672</v>
      </c>
      <c r="BY23">
        <v>54.982818603515625</v>
      </c>
      <c r="BZ23">
        <v>48.80985641479492</v>
      </c>
      <c r="CA23">
        <v>17.394519805908203</v>
      </c>
      <c r="CB23">
        <v>35.50052261352539</v>
      </c>
      <c r="CC23" t="s">
        <v>121</v>
      </c>
      <c r="CD23" t="s">
        <v>125</v>
      </c>
      <c r="CE23">
        <v>0</v>
      </c>
      <c r="CF23" t="s">
        <v>123</v>
      </c>
      <c r="CG23">
        <v>0.9769949913024902</v>
      </c>
      <c r="CH23">
        <v>0.9806029200553894</v>
      </c>
      <c r="CI23">
        <v>3.2820000648498535</v>
      </c>
      <c r="CJ23" t="b">
        <v>0</v>
      </c>
      <c r="CK23" s="16"/>
      <c r="CM23" t="b">
        <v>0</v>
      </c>
      <c r="CN23">
        <v>0</v>
      </c>
      <c r="CQ23" t="b">
        <v>0</v>
      </c>
      <c r="CR23" t="b">
        <v>0</v>
      </c>
      <c r="CS23" t="b">
        <v>1</v>
      </c>
      <c r="CT23">
        <v>0.10372980684041977</v>
      </c>
      <c r="CU23">
        <v>0</v>
      </c>
      <c r="CX23" t="s">
        <v>278</v>
      </c>
      <c r="CY23">
        <v>0</v>
      </c>
      <c r="DA23">
        <v>1</v>
      </c>
      <c r="DB23">
        <v>1</v>
      </c>
      <c r="DC23">
        <v>1</v>
      </c>
      <c r="DD23">
        <v>1</v>
      </c>
      <c r="DE23">
        <v>1</v>
      </c>
      <c r="DF23">
        <v>1</v>
      </c>
    </row>
    <row r="24" spans="1:110" ht="12.75">
      <c r="A24">
        <v>8</v>
      </c>
      <c r="B24" t="s">
        <v>261</v>
      </c>
      <c r="C24" t="s">
        <v>261</v>
      </c>
      <c r="D24" t="s">
        <v>314</v>
      </c>
      <c r="E24">
        <v>2</v>
      </c>
      <c r="G24" t="s">
        <v>315</v>
      </c>
      <c r="H24">
        <v>3</v>
      </c>
      <c r="I24">
        <v>2009</v>
      </c>
      <c r="J24">
        <v>9</v>
      </c>
      <c r="K24">
        <v>3</v>
      </c>
      <c r="L24" t="b">
        <v>0</v>
      </c>
      <c r="M24">
        <v>2010</v>
      </c>
      <c r="N24">
        <v>2</v>
      </c>
      <c r="O24" s="16">
        <v>40494</v>
      </c>
      <c r="P24" s="16">
        <v>40496.481990740744</v>
      </c>
      <c r="Q24">
        <v>62.709999084472656</v>
      </c>
      <c r="R24">
        <v>34.79999923706055</v>
      </c>
      <c r="S24">
        <v>1.2000000476837158</v>
      </c>
      <c r="T24">
        <v>68.88999938964844</v>
      </c>
      <c r="U24">
        <v>51.29999923706055</v>
      </c>
      <c r="V24">
        <v>28.95599937438965</v>
      </c>
      <c r="W24">
        <v>0</v>
      </c>
      <c r="X24">
        <v>4.15500020980835</v>
      </c>
      <c r="Y24">
        <v>45.672000885009766</v>
      </c>
      <c r="Z24">
        <v>26.899999618530273</v>
      </c>
      <c r="AA24">
        <v>18</v>
      </c>
      <c r="AB24">
        <v>7.57575798034668</v>
      </c>
      <c r="AC24">
        <v>3.619999885559082</v>
      </c>
      <c r="AD24">
        <v>1.9299999475479126</v>
      </c>
      <c r="AE24">
        <v>15</v>
      </c>
      <c r="AF24">
        <v>15</v>
      </c>
      <c r="AG24">
        <v>1.9135704040527344</v>
      </c>
      <c r="AH24">
        <v>3.799999952316284</v>
      </c>
      <c r="AI24">
        <v>34.05922317504883</v>
      </c>
      <c r="AJ24">
        <v>2.740000009536743</v>
      </c>
      <c r="AK24">
        <v>2.0360374450683594</v>
      </c>
      <c r="AM24">
        <v>0</v>
      </c>
      <c r="AN24">
        <v>0</v>
      </c>
      <c r="AO24">
        <v>0</v>
      </c>
      <c r="AP24">
        <v>0</v>
      </c>
      <c r="AQ24">
        <v>26.412954330444336</v>
      </c>
      <c r="AR24">
        <v>31.126745223999023</v>
      </c>
      <c r="AS24">
        <v>38.380638122558594</v>
      </c>
      <c r="AT24">
        <v>112.9000015258789</v>
      </c>
      <c r="AU24">
        <v>97.4000015258789</v>
      </c>
      <c r="AV24">
        <v>13.402507781982422</v>
      </c>
      <c r="AW24">
        <v>25.700000762939453</v>
      </c>
      <c r="AX24">
        <v>34.29999923706055</v>
      </c>
      <c r="AY24">
        <v>21560.29296875</v>
      </c>
      <c r="AZ24">
        <v>0</v>
      </c>
      <c r="BA24">
        <v>19</v>
      </c>
      <c r="BB24">
        <v>1</v>
      </c>
      <c r="BC24">
        <v>0</v>
      </c>
      <c r="BD24">
        <v>0</v>
      </c>
      <c r="BE24" t="s">
        <v>120</v>
      </c>
      <c r="BF24" t="s">
        <v>120</v>
      </c>
      <c r="BG24" s="16">
        <v>40494</v>
      </c>
      <c r="BH24">
        <v>1.220378041267395</v>
      </c>
      <c r="BI24">
        <v>68.18182373046875</v>
      </c>
      <c r="BJ24">
        <v>2.4218103885650635</v>
      </c>
      <c r="BK24">
        <v>2.9056789875030518</v>
      </c>
      <c r="BL24">
        <v>3</v>
      </c>
      <c r="BM24" t="b">
        <v>1</v>
      </c>
      <c r="BN24">
        <v>1</v>
      </c>
      <c r="BO24">
        <v>13.956727981567383</v>
      </c>
      <c r="BP24">
        <v>1.600000023841858</v>
      </c>
      <c r="BQ24">
        <v>68.5999984741211</v>
      </c>
      <c r="BR24">
        <v>54.099998474121094</v>
      </c>
      <c r="BS24">
        <v>11.300000190734863</v>
      </c>
      <c r="BT24">
        <v>17.399999618530273</v>
      </c>
      <c r="BU24">
        <v>34.599998474121094</v>
      </c>
      <c r="BV24">
        <v>26</v>
      </c>
      <c r="BW24">
        <v>87</v>
      </c>
      <c r="BX24">
        <v>38.689998626708984</v>
      </c>
      <c r="BY24">
        <v>133.8461456298828</v>
      </c>
      <c r="BZ24">
        <v>116.51802825927734</v>
      </c>
      <c r="CA24">
        <v>10.350595474243164</v>
      </c>
      <c r="CB24">
        <v>14.863629341125488</v>
      </c>
      <c r="CC24" t="s">
        <v>121</v>
      </c>
      <c r="CD24" t="s">
        <v>122</v>
      </c>
      <c r="CE24">
        <v>0</v>
      </c>
      <c r="CG24">
        <v>0.9951604008674622</v>
      </c>
      <c r="CH24">
        <v>0.9662995338439941</v>
      </c>
      <c r="CI24">
        <v>1.2330000400543213</v>
      </c>
      <c r="CJ24" t="b">
        <v>0</v>
      </c>
      <c r="CK24" s="16"/>
      <c r="CM24" t="b">
        <v>0</v>
      </c>
      <c r="CN24">
        <v>0</v>
      </c>
      <c r="CQ24" t="b">
        <v>0</v>
      </c>
      <c r="CR24" t="b">
        <v>0</v>
      </c>
      <c r="CS24" t="b">
        <v>1</v>
      </c>
      <c r="CT24">
        <v>0.3349829614162445</v>
      </c>
      <c r="CU24">
        <v>0</v>
      </c>
      <c r="CV24" t="s">
        <v>312</v>
      </c>
      <c r="CW24" t="s">
        <v>316</v>
      </c>
      <c r="CX24" t="s">
        <v>278</v>
      </c>
      <c r="CY24">
        <v>0</v>
      </c>
      <c r="DA24">
        <v>1</v>
      </c>
      <c r="DB24">
        <v>1</v>
      </c>
      <c r="DC24">
        <v>1</v>
      </c>
      <c r="DD24">
        <v>1</v>
      </c>
      <c r="DE24">
        <v>1</v>
      </c>
      <c r="DF24">
        <v>1</v>
      </c>
    </row>
    <row r="25" spans="1:110" ht="12.75">
      <c r="A25">
        <v>9</v>
      </c>
      <c r="B25" t="s">
        <v>269</v>
      </c>
      <c r="C25" t="s">
        <v>269</v>
      </c>
      <c r="D25" t="s">
        <v>131</v>
      </c>
      <c r="E25">
        <v>1</v>
      </c>
      <c r="F25" t="s">
        <v>304</v>
      </c>
      <c r="G25" t="s">
        <v>317</v>
      </c>
      <c r="H25">
        <v>3</v>
      </c>
      <c r="I25">
        <v>2010</v>
      </c>
      <c r="J25">
        <v>9</v>
      </c>
      <c r="K25">
        <v>6</v>
      </c>
      <c r="L25" t="b">
        <v>1</v>
      </c>
      <c r="M25">
        <v>2011</v>
      </c>
      <c r="N25">
        <v>1</v>
      </c>
      <c r="O25" s="16">
        <v>40494</v>
      </c>
      <c r="P25" s="16">
        <v>40496.481990740744</v>
      </c>
      <c r="Q25">
        <v>79.38999938964844</v>
      </c>
      <c r="R25">
        <v>17.200000762939453</v>
      </c>
      <c r="S25">
        <v>1.159999966621399</v>
      </c>
      <c r="T25">
        <v>81.80999755859375</v>
      </c>
      <c r="U25">
        <v>52.63999938964844</v>
      </c>
      <c r="V25">
        <v>161.33200073242188</v>
      </c>
      <c r="W25">
        <v>2137.114990234375</v>
      </c>
      <c r="X25">
        <v>8.89799976348877</v>
      </c>
      <c r="Y25">
        <v>21.700000762939453</v>
      </c>
      <c r="Z25">
        <v>18</v>
      </c>
      <c r="AA25">
        <v>8</v>
      </c>
      <c r="AB25">
        <v>3.6101081371307373</v>
      </c>
      <c r="AC25">
        <v>6.380000114440918</v>
      </c>
      <c r="AD25">
        <v>2.7100000381469727</v>
      </c>
      <c r="AE25">
        <v>4.199999809265137</v>
      </c>
      <c r="AF25">
        <v>3.5999999046325684</v>
      </c>
      <c r="AG25">
        <v>1.4611412286758423</v>
      </c>
      <c r="AH25">
        <v>1.899999976158142</v>
      </c>
      <c r="AI25">
        <v>15.814981460571289</v>
      </c>
      <c r="AJ25">
        <v>5.880000114440918</v>
      </c>
      <c r="AK25">
        <v>0.6137979626655579</v>
      </c>
      <c r="AM25">
        <v>0</v>
      </c>
      <c r="AN25">
        <v>0</v>
      </c>
      <c r="AO25">
        <v>0</v>
      </c>
      <c r="AP25">
        <v>0</v>
      </c>
      <c r="AQ25">
        <v>8.066264152526855</v>
      </c>
      <c r="AR25">
        <v>9.490246772766113</v>
      </c>
      <c r="AS25">
        <v>17.02556037902832</v>
      </c>
      <c r="AT25">
        <v>19.299999237060547</v>
      </c>
      <c r="AU25">
        <v>114.80000305175781</v>
      </c>
      <c r="AV25">
        <v>8.727473258972168</v>
      </c>
      <c r="AW25">
        <v>27.690000534057617</v>
      </c>
      <c r="AX25">
        <v>0.8999999761581421</v>
      </c>
      <c r="AY25">
        <v>135240.921875</v>
      </c>
      <c r="AZ25">
        <v>0</v>
      </c>
      <c r="BA25">
        <v>11.399999618530273</v>
      </c>
      <c r="BB25">
        <v>1</v>
      </c>
      <c r="BC25">
        <v>0</v>
      </c>
      <c r="BD25">
        <v>0</v>
      </c>
      <c r="BE25" t="s">
        <v>120</v>
      </c>
      <c r="BF25" t="s">
        <v>120</v>
      </c>
      <c r="BG25" s="16">
        <v>40494</v>
      </c>
      <c r="BH25">
        <v>0.001941342488862574</v>
      </c>
      <c r="BI25">
        <v>1.6968326568603516</v>
      </c>
      <c r="BJ25">
        <v>0.011219019070267677</v>
      </c>
      <c r="BK25">
        <v>0.08275863528251648</v>
      </c>
      <c r="BL25">
        <v>2</v>
      </c>
      <c r="BM25" t="b">
        <v>1</v>
      </c>
      <c r="BN25">
        <v>2</v>
      </c>
      <c r="BO25">
        <v>29.431337356567383</v>
      </c>
      <c r="BP25">
        <v>20.299999237060547</v>
      </c>
      <c r="BQ25">
        <v>86.9000015258789</v>
      </c>
      <c r="BR25">
        <v>32.5</v>
      </c>
      <c r="BS25">
        <v>7.900000095367432</v>
      </c>
      <c r="BT25">
        <v>12.300000190734863</v>
      </c>
      <c r="BU25">
        <v>20.100000381469727</v>
      </c>
      <c r="BV25">
        <v>16.200000762939453</v>
      </c>
      <c r="BW25">
        <v>25.399999618530273</v>
      </c>
      <c r="BX25">
        <v>28.399999618530273</v>
      </c>
      <c r="BY25">
        <v>106.17283630371094</v>
      </c>
      <c r="BZ25">
        <v>102.01924896240234</v>
      </c>
      <c r="CA25">
        <v>2.3633553981781006</v>
      </c>
      <c r="CB25">
        <v>10.82051944732666</v>
      </c>
      <c r="CC25" t="s">
        <v>121</v>
      </c>
      <c r="CD25" t="s">
        <v>126</v>
      </c>
      <c r="CE25">
        <v>0</v>
      </c>
      <c r="CG25">
        <v>0.8357174396514893</v>
      </c>
      <c r="CH25">
        <v>0.6459389925003052</v>
      </c>
      <c r="CJ25" t="b">
        <v>0</v>
      </c>
      <c r="CK25" s="16"/>
      <c r="CM25" t="b">
        <v>0</v>
      </c>
      <c r="CN25">
        <v>0</v>
      </c>
      <c r="CQ25" t="b">
        <v>0</v>
      </c>
      <c r="CR25" t="b">
        <v>1</v>
      </c>
      <c r="CS25" t="b">
        <v>0</v>
      </c>
      <c r="CT25">
        <v>0.640279233455658</v>
      </c>
      <c r="CU25">
        <v>0</v>
      </c>
      <c r="CX25" t="s">
        <v>280</v>
      </c>
      <c r="CY25">
        <v>0</v>
      </c>
      <c r="DA25">
        <v>1</v>
      </c>
      <c r="DB25">
        <v>1</v>
      </c>
      <c r="DC25">
        <v>1</v>
      </c>
      <c r="DD25">
        <v>1</v>
      </c>
      <c r="DE25">
        <v>1</v>
      </c>
      <c r="DF25">
        <v>1</v>
      </c>
    </row>
    <row r="26" spans="1:110" ht="12.75">
      <c r="A26">
        <v>10</v>
      </c>
      <c r="B26" t="s">
        <v>127</v>
      </c>
      <c r="C26" t="s">
        <v>127</v>
      </c>
      <c r="D26" t="s">
        <v>128</v>
      </c>
      <c r="E26">
        <v>2</v>
      </c>
      <c r="G26" t="s">
        <v>308</v>
      </c>
      <c r="H26">
        <v>3</v>
      </c>
      <c r="I26">
        <v>2010</v>
      </c>
      <c r="J26">
        <v>9</v>
      </c>
      <c r="K26">
        <v>6</v>
      </c>
      <c r="L26" t="b">
        <v>1</v>
      </c>
      <c r="M26">
        <v>2011</v>
      </c>
      <c r="N26">
        <v>1</v>
      </c>
      <c r="O26" s="16">
        <v>40494</v>
      </c>
      <c r="P26" s="16">
        <v>40496.481990740744</v>
      </c>
      <c r="Q26">
        <v>26.270000457763672</v>
      </c>
      <c r="R26">
        <v>11.300000190734863</v>
      </c>
      <c r="S26">
        <v>0.5199999809265137</v>
      </c>
      <c r="T26">
        <v>31.579999923706055</v>
      </c>
      <c r="U26">
        <v>22.729999542236328</v>
      </c>
      <c r="V26">
        <v>8562</v>
      </c>
      <c r="W26">
        <v>10665</v>
      </c>
      <c r="X26">
        <v>3.556999921798706</v>
      </c>
      <c r="Y26">
        <v>22.899999618530273</v>
      </c>
      <c r="Z26">
        <v>18.799999237060547</v>
      </c>
      <c r="AA26">
        <v>11.800000190734863</v>
      </c>
      <c r="AB26">
        <v>13.949580192565918</v>
      </c>
      <c r="AC26">
        <v>3.4000000953674316</v>
      </c>
      <c r="AD26">
        <v>1.940000057220459</v>
      </c>
      <c r="AE26">
        <v>10</v>
      </c>
      <c r="AF26">
        <v>10</v>
      </c>
      <c r="AG26">
        <v>1.979444146156311</v>
      </c>
      <c r="AH26">
        <v>5.900000095367432</v>
      </c>
      <c r="AI26">
        <v>13.623936653137207</v>
      </c>
      <c r="AJ26">
        <v>2.809999942779541</v>
      </c>
      <c r="AK26">
        <v>11.166169166564941</v>
      </c>
      <c r="AM26">
        <v>0</v>
      </c>
      <c r="AN26">
        <v>0</v>
      </c>
      <c r="AO26">
        <v>0</v>
      </c>
      <c r="AP26">
        <v>0</v>
      </c>
      <c r="AQ26">
        <v>11.146501541137695</v>
      </c>
      <c r="AR26">
        <v>39.918235778808594</v>
      </c>
      <c r="AS26">
        <v>41.88075637817383</v>
      </c>
      <c r="AT26">
        <v>78.74299621582031</v>
      </c>
      <c r="AU26">
        <v>63.900001525878906</v>
      </c>
      <c r="AV26">
        <v>23.64451026916504</v>
      </c>
      <c r="AW26">
        <v>14.869999885559082</v>
      </c>
      <c r="AX26">
        <v>0</v>
      </c>
      <c r="AY26">
        <v>0</v>
      </c>
      <c r="AZ26">
        <v>0</v>
      </c>
      <c r="BA26">
        <v>11</v>
      </c>
      <c r="BB26">
        <v>1</v>
      </c>
      <c r="BC26">
        <v>0</v>
      </c>
      <c r="BD26">
        <v>0</v>
      </c>
      <c r="BE26" t="s">
        <v>130</v>
      </c>
      <c r="BF26" t="s">
        <v>124</v>
      </c>
      <c r="BG26" s="16">
        <v>40494</v>
      </c>
      <c r="BH26">
        <v>0.0001740513398544863</v>
      </c>
      <c r="BI26">
        <v>2.2388060092926025</v>
      </c>
      <c r="BJ26">
        <v>0.0002307961549377069</v>
      </c>
      <c r="BK26">
        <v>0.10087424516677856</v>
      </c>
      <c r="BL26">
        <v>2</v>
      </c>
      <c r="BM26" t="b">
        <v>1</v>
      </c>
      <c r="BN26">
        <v>0</v>
      </c>
      <c r="BO26">
        <v>14.169938087463379</v>
      </c>
      <c r="BP26">
        <v>14.899999618530273</v>
      </c>
      <c r="BQ26">
        <v>41.400001525878906</v>
      </c>
      <c r="BR26">
        <v>60</v>
      </c>
      <c r="BS26">
        <v>9.100000381469727</v>
      </c>
      <c r="BT26">
        <v>19.899999618530273</v>
      </c>
      <c r="BU26">
        <v>30.100000381469727</v>
      </c>
      <c r="BV26">
        <v>25</v>
      </c>
      <c r="BW26">
        <v>55.599998474121094</v>
      </c>
      <c r="BX26">
        <v>26.785999298095703</v>
      </c>
      <c r="BY26">
        <v>45.20000076293945</v>
      </c>
      <c r="BZ26">
        <v>40.99882888793945</v>
      </c>
      <c r="CA26">
        <v>19.78815269470215</v>
      </c>
      <c r="CB26">
        <v>34.548648834228516</v>
      </c>
      <c r="CC26" t="s">
        <v>121</v>
      </c>
      <c r="CD26" t="s">
        <v>129</v>
      </c>
      <c r="CE26">
        <v>0</v>
      </c>
      <c r="CF26" t="s">
        <v>123</v>
      </c>
      <c r="CG26">
        <v>0.9774248003959656</v>
      </c>
      <c r="CH26">
        <v>0.9483980536460876</v>
      </c>
      <c r="CI26">
        <v>2.046999931335449</v>
      </c>
      <c r="CJ26" t="b">
        <v>0</v>
      </c>
      <c r="CK26" s="16"/>
      <c r="CM26" t="b">
        <v>0</v>
      </c>
      <c r="CN26">
        <v>0</v>
      </c>
      <c r="CQ26" t="b">
        <v>0</v>
      </c>
      <c r="CR26" t="b">
        <v>0</v>
      </c>
      <c r="CS26" t="b">
        <v>0</v>
      </c>
      <c r="CT26">
        <v>0.09219513088464737</v>
      </c>
      <c r="CU26">
        <v>0</v>
      </c>
      <c r="CX26" t="s">
        <v>279</v>
      </c>
      <c r="CY26">
        <v>0</v>
      </c>
      <c r="DA26">
        <v>1</v>
      </c>
      <c r="DB26">
        <v>1</v>
      </c>
      <c r="DC26">
        <v>1</v>
      </c>
      <c r="DD26">
        <v>1</v>
      </c>
      <c r="DE26">
        <v>1</v>
      </c>
      <c r="DF26">
        <v>1</v>
      </c>
    </row>
    <row r="27" spans="1:110" ht="12.75">
      <c r="A27">
        <v>11</v>
      </c>
      <c r="B27" t="s">
        <v>295</v>
      </c>
      <c r="C27" t="s">
        <v>295</v>
      </c>
      <c r="D27" t="s">
        <v>318</v>
      </c>
      <c r="E27">
        <v>2</v>
      </c>
      <c r="F27" t="s">
        <v>304</v>
      </c>
      <c r="G27" t="s">
        <v>319</v>
      </c>
      <c r="H27">
        <v>3</v>
      </c>
      <c r="I27">
        <v>2009</v>
      </c>
      <c r="J27">
        <v>5</v>
      </c>
      <c r="K27">
        <v>12</v>
      </c>
      <c r="L27" t="b">
        <v>1</v>
      </c>
      <c r="M27">
        <v>2010</v>
      </c>
      <c r="N27">
        <v>3</v>
      </c>
      <c r="O27" s="16">
        <v>40494</v>
      </c>
      <c r="P27" s="16">
        <v>40496.481990740744</v>
      </c>
      <c r="Q27">
        <v>48.400001525878906</v>
      </c>
      <c r="R27">
        <v>24.100000381469727</v>
      </c>
      <c r="S27">
        <v>0</v>
      </c>
      <c r="T27">
        <v>52.9900016784668</v>
      </c>
      <c r="U27">
        <v>34.33000183105469</v>
      </c>
      <c r="V27">
        <v>18.190000534057617</v>
      </c>
      <c r="W27">
        <v>0</v>
      </c>
      <c r="X27">
        <v>4.298999786376953</v>
      </c>
      <c r="Y27">
        <v>25.5</v>
      </c>
      <c r="Z27">
        <v>27.899999618530273</v>
      </c>
      <c r="AA27">
        <v>12.899999618530273</v>
      </c>
      <c r="AB27">
        <v>0</v>
      </c>
      <c r="AC27">
        <v>4.039999961853027</v>
      </c>
      <c r="AD27">
        <v>1.9800000190734863</v>
      </c>
      <c r="AE27">
        <v>15</v>
      </c>
      <c r="AF27">
        <v>15</v>
      </c>
      <c r="AG27">
        <v>0</v>
      </c>
      <c r="AH27">
        <v>0</v>
      </c>
      <c r="AI27">
        <v>30.3054141998291</v>
      </c>
      <c r="AJ27">
        <v>3.059999942779541</v>
      </c>
      <c r="AK27">
        <v>2.8078598976135254</v>
      </c>
      <c r="AM27">
        <v>0</v>
      </c>
      <c r="AN27">
        <v>0</v>
      </c>
      <c r="AO27">
        <v>0</v>
      </c>
      <c r="AP27">
        <v>0</v>
      </c>
      <c r="AQ27">
        <v>27.87911033630371</v>
      </c>
      <c r="AR27">
        <v>8.25440788269043</v>
      </c>
      <c r="AS27">
        <v>15.653051376342773</v>
      </c>
      <c r="AT27">
        <v>0</v>
      </c>
      <c r="AU27">
        <v>112.69999694824219</v>
      </c>
      <c r="AV27">
        <v>18.417449951171875</v>
      </c>
      <c r="AW27">
        <v>14.5</v>
      </c>
      <c r="AX27">
        <v>5.300000190734863</v>
      </c>
      <c r="AY27">
        <v>14149.583984375</v>
      </c>
      <c r="AZ27">
        <v>0</v>
      </c>
      <c r="BA27">
        <v>20</v>
      </c>
      <c r="BB27">
        <v>1</v>
      </c>
      <c r="BC27">
        <v>0</v>
      </c>
      <c r="BD27">
        <v>0</v>
      </c>
      <c r="BE27" t="s">
        <v>130</v>
      </c>
      <c r="BF27" t="s">
        <v>124</v>
      </c>
      <c r="BG27" s="16">
        <v>40494</v>
      </c>
      <c r="BH27">
        <v>0.1891212910413742</v>
      </c>
      <c r="BI27">
        <v>21.176111221313477</v>
      </c>
      <c r="BJ27">
        <v>1.324867606163025</v>
      </c>
      <c r="BK27">
        <v>0.4828091561794281</v>
      </c>
      <c r="BL27">
        <v>2</v>
      </c>
      <c r="BM27" t="b">
        <v>1</v>
      </c>
      <c r="BN27">
        <v>1</v>
      </c>
      <c r="BO27">
        <v>15.585012435913086</v>
      </c>
      <c r="BP27">
        <v>10.300000190734863</v>
      </c>
      <c r="BQ27">
        <v>47.79999923706055</v>
      </c>
      <c r="BR27">
        <v>44.79999923706055</v>
      </c>
      <c r="BS27">
        <v>10.699999809265137</v>
      </c>
      <c r="BT27">
        <v>20.799999237060547</v>
      </c>
      <c r="BU27">
        <v>35.900001525878906</v>
      </c>
      <c r="BV27">
        <v>28.399999618530273</v>
      </c>
      <c r="BW27">
        <v>0</v>
      </c>
      <c r="BX27">
        <v>32.79999923706055</v>
      </c>
      <c r="BY27">
        <v>84.8591537475586</v>
      </c>
      <c r="BZ27">
        <v>73.72811889648438</v>
      </c>
      <c r="CA27">
        <v>11.232893943786621</v>
      </c>
      <c r="CB27">
        <v>26.57024574279785</v>
      </c>
      <c r="CC27" t="s">
        <v>121</v>
      </c>
      <c r="CE27">
        <v>0</v>
      </c>
      <c r="CG27">
        <v>0.9972863793373108</v>
      </c>
      <c r="CH27">
        <v>0.971825897693634</v>
      </c>
      <c r="CJ27" t="b">
        <v>0</v>
      </c>
      <c r="CK27" s="16"/>
      <c r="CM27" t="b">
        <v>0</v>
      </c>
      <c r="CN27">
        <v>0</v>
      </c>
      <c r="CQ27" t="b">
        <v>0</v>
      </c>
      <c r="CR27" t="b">
        <v>0</v>
      </c>
      <c r="CS27" t="b">
        <v>1</v>
      </c>
      <c r="CT27">
        <v>0.27316513657569885</v>
      </c>
      <c r="CU27">
        <v>0</v>
      </c>
      <c r="CW27" t="s">
        <v>320</v>
      </c>
      <c r="CX27" t="s">
        <v>277</v>
      </c>
      <c r="CY27">
        <v>0</v>
      </c>
      <c r="DA27">
        <v>1</v>
      </c>
      <c r="DB27">
        <v>1</v>
      </c>
      <c r="DC27">
        <v>1</v>
      </c>
      <c r="DD27">
        <v>1</v>
      </c>
      <c r="DE27">
        <v>1</v>
      </c>
      <c r="DF27">
        <v>1</v>
      </c>
    </row>
    <row r="28" spans="1:110" ht="12.75">
      <c r="A28">
        <v>12</v>
      </c>
      <c r="B28" t="s">
        <v>299</v>
      </c>
      <c r="C28" t="s">
        <v>299</v>
      </c>
      <c r="D28" t="s">
        <v>133</v>
      </c>
      <c r="E28">
        <v>1</v>
      </c>
      <c r="G28" t="s">
        <v>309</v>
      </c>
      <c r="H28">
        <v>3</v>
      </c>
      <c r="I28">
        <v>2009</v>
      </c>
      <c r="J28">
        <v>6</v>
      </c>
      <c r="K28">
        <v>12</v>
      </c>
      <c r="L28" t="b">
        <v>1</v>
      </c>
      <c r="M28">
        <v>2010</v>
      </c>
      <c r="N28">
        <v>3</v>
      </c>
      <c r="O28" s="16">
        <v>40494</v>
      </c>
      <c r="P28" s="16">
        <v>40496.481990740744</v>
      </c>
      <c r="Q28">
        <v>243.1699981689453</v>
      </c>
      <c r="R28">
        <v>18.5</v>
      </c>
      <c r="S28">
        <v>0.6000000238418579</v>
      </c>
      <c r="T28">
        <v>269.8800048828125</v>
      </c>
      <c r="U28">
        <v>191</v>
      </c>
      <c r="V28">
        <v>130.875</v>
      </c>
      <c r="W28">
        <v>1</v>
      </c>
      <c r="X28">
        <v>27.884000778198242</v>
      </c>
      <c r="Y28">
        <v>152</v>
      </c>
      <c r="Z28">
        <v>22</v>
      </c>
      <c r="AA28">
        <v>12</v>
      </c>
      <c r="AB28">
        <v>0.5666316747665405</v>
      </c>
      <c r="AC28">
        <v>22.31999969482422</v>
      </c>
      <c r="AD28">
        <v>12.670000076293945</v>
      </c>
      <c r="AE28">
        <v>11.199999809265137</v>
      </c>
      <c r="AF28">
        <v>9</v>
      </c>
      <c r="AG28">
        <v>0.24674096703529358</v>
      </c>
      <c r="AH28">
        <v>0.4000000059604645</v>
      </c>
      <c r="AI28">
        <v>45.90345764160156</v>
      </c>
      <c r="AJ28">
        <v>18.049999237060547</v>
      </c>
      <c r="AK28">
        <v>2.7183284759521484</v>
      </c>
      <c r="AM28">
        <v>0</v>
      </c>
      <c r="AN28">
        <v>0</v>
      </c>
      <c r="AO28">
        <v>0</v>
      </c>
      <c r="AP28">
        <v>0</v>
      </c>
      <c r="AQ28">
        <v>15.8307466506958</v>
      </c>
      <c r="AR28">
        <v>32.235389709472656</v>
      </c>
      <c r="AS28">
        <v>44.24724578857422</v>
      </c>
      <c r="AT28">
        <v>5.3460001945495605</v>
      </c>
      <c r="AU28">
        <v>491</v>
      </c>
      <c r="AV28">
        <v>15.332128524780273</v>
      </c>
      <c r="AW28">
        <v>113.05000305175781</v>
      </c>
      <c r="AX28">
        <v>0</v>
      </c>
      <c r="AY28">
        <v>0</v>
      </c>
      <c r="AZ28">
        <v>0</v>
      </c>
      <c r="BA28">
        <v>20</v>
      </c>
      <c r="BB28">
        <v>1</v>
      </c>
      <c r="BC28">
        <v>0</v>
      </c>
      <c r="BD28">
        <v>0</v>
      </c>
      <c r="BE28" t="s">
        <v>124</v>
      </c>
      <c r="BF28" t="s">
        <v>124</v>
      </c>
      <c r="BG28" s="16">
        <v>40494</v>
      </c>
      <c r="BH28">
        <v>0.010827136225998402</v>
      </c>
      <c r="BI28">
        <v>1.9640002250671387</v>
      </c>
      <c r="BJ28">
        <v>0.015663087368011475</v>
      </c>
      <c r="BK28">
        <v>0.05178707093000412</v>
      </c>
      <c r="BL28">
        <v>2</v>
      </c>
      <c r="BM28" t="b">
        <v>1</v>
      </c>
      <c r="BN28">
        <v>1</v>
      </c>
      <c r="BO28">
        <v>91.29177856445312</v>
      </c>
      <c r="BP28">
        <v>40.20000076293945</v>
      </c>
      <c r="BQ28">
        <v>320.29998779296875</v>
      </c>
      <c r="BR28">
        <v>33.900001525878906</v>
      </c>
      <c r="BS28">
        <v>10.5</v>
      </c>
      <c r="BT28">
        <v>11.600000381469727</v>
      </c>
      <c r="BU28">
        <v>29.399999618530273</v>
      </c>
      <c r="BV28">
        <v>20.5</v>
      </c>
      <c r="BW28">
        <v>5.300000190734863</v>
      </c>
      <c r="BX28">
        <v>34.46799850463867</v>
      </c>
      <c r="BY28">
        <v>90.24390411376953</v>
      </c>
      <c r="BZ28">
        <v>81.24312591552734</v>
      </c>
      <c r="CA28">
        <v>9.62113094329834</v>
      </c>
      <c r="CB28">
        <v>20.783273696899414</v>
      </c>
      <c r="CC28" t="s">
        <v>121</v>
      </c>
      <c r="CE28">
        <v>0</v>
      </c>
      <c r="CG28">
        <v>0.9834833145141602</v>
      </c>
      <c r="CH28">
        <v>0.9442194700241089</v>
      </c>
      <c r="CI28">
        <v>13.607000350952148</v>
      </c>
      <c r="CJ28" t="b">
        <v>0</v>
      </c>
      <c r="CK28" s="16"/>
      <c r="CM28" t="b">
        <v>0</v>
      </c>
      <c r="CN28">
        <v>0</v>
      </c>
      <c r="CQ28" t="b">
        <v>0</v>
      </c>
      <c r="CR28" t="b">
        <v>0</v>
      </c>
      <c r="CS28" t="b">
        <v>1</v>
      </c>
      <c r="CT28">
        <v>0.29519176483154297</v>
      </c>
      <c r="CU28">
        <v>0</v>
      </c>
      <c r="CV28" t="s">
        <v>321</v>
      </c>
      <c r="CW28" t="s">
        <v>322</v>
      </c>
      <c r="CX28" t="s">
        <v>279</v>
      </c>
      <c r="CY28">
        <v>0</v>
      </c>
      <c r="DA28">
        <v>1</v>
      </c>
      <c r="DB28">
        <v>1</v>
      </c>
      <c r="DC28">
        <v>1</v>
      </c>
      <c r="DD28">
        <v>1</v>
      </c>
      <c r="DE28">
        <v>1</v>
      </c>
      <c r="DF28">
        <v>1</v>
      </c>
    </row>
    <row r="29" spans="1:110" ht="12.75">
      <c r="A29">
        <v>13</v>
      </c>
      <c r="B29" t="s">
        <v>265</v>
      </c>
      <c r="C29" t="s">
        <v>265</v>
      </c>
      <c r="D29" t="s">
        <v>266</v>
      </c>
      <c r="E29">
        <v>2</v>
      </c>
      <c r="G29" t="s">
        <v>308</v>
      </c>
      <c r="H29">
        <v>3</v>
      </c>
      <c r="I29">
        <v>2009</v>
      </c>
      <c r="J29">
        <v>9</v>
      </c>
      <c r="K29">
        <v>3</v>
      </c>
      <c r="L29" t="b">
        <v>0</v>
      </c>
      <c r="M29">
        <v>2010</v>
      </c>
      <c r="N29">
        <v>2</v>
      </c>
      <c r="O29" s="16">
        <v>40494</v>
      </c>
      <c r="P29" s="16">
        <v>40496.481990740744</v>
      </c>
      <c r="Q29">
        <v>66.30000305175781</v>
      </c>
      <c r="R29">
        <v>27.399999618530273</v>
      </c>
      <c r="S29">
        <v>1.222000002861023</v>
      </c>
      <c r="T29">
        <v>71.98999786376953</v>
      </c>
      <c r="U29">
        <v>49.55099868774414</v>
      </c>
      <c r="V29">
        <v>571.2009887695312</v>
      </c>
      <c r="W29">
        <v>0</v>
      </c>
      <c r="X29">
        <v>4.494999885559082</v>
      </c>
      <c r="Y29">
        <v>35.400001525878906</v>
      </c>
      <c r="Z29">
        <v>31.899999618530273</v>
      </c>
      <c r="AA29">
        <v>15.399999618530273</v>
      </c>
      <c r="AB29">
        <v>3.9715638160705566</v>
      </c>
      <c r="AC29">
        <v>4.050000190734863</v>
      </c>
      <c r="AD29">
        <v>2.299999952316284</v>
      </c>
      <c r="AE29">
        <v>12</v>
      </c>
      <c r="AF29">
        <v>12</v>
      </c>
      <c r="AG29">
        <v>1.8431371450424194</v>
      </c>
      <c r="AH29">
        <v>1.100000023841858</v>
      </c>
      <c r="AI29">
        <v>31.991756439208984</v>
      </c>
      <c r="AJ29">
        <v>3.2300000190734863</v>
      </c>
      <c r="AK29">
        <v>2.0355985164642334</v>
      </c>
      <c r="AM29">
        <v>0</v>
      </c>
      <c r="AN29">
        <v>0</v>
      </c>
      <c r="AO29">
        <v>0</v>
      </c>
      <c r="AP29">
        <v>0</v>
      </c>
      <c r="AQ29">
        <v>34.976341247558594</v>
      </c>
      <c r="AR29">
        <v>31.656661987304688</v>
      </c>
      <c r="AS29">
        <v>39.804100036621094</v>
      </c>
      <c r="AT29">
        <v>24.773000717163086</v>
      </c>
      <c r="AU29">
        <v>129.1999969482422</v>
      </c>
      <c r="AV29">
        <v>15.051204681396484</v>
      </c>
      <c r="AW29">
        <v>21.100000381469727</v>
      </c>
      <c r="AX29">
        <v>0</v>
      </c>
      <c r="AY29">
        <v>0</v>
      </c>
      <c r="AZ29">
        <v>0</v>
      </c>
      <c r="BA29">
        <v>15</v>
      </c>
      <c r="BB29">
        <v>1</v>
      </c>
      <c r="BC29">
        <v>0</v>
      </c>
      <c r="BD29">
        <v>0</v>
      </c>
      <c r="BE29" t="s">
        <v>124</v>
      </c>
      <c r="BF29" t="s">
        <v>120</v>
      </c>
      <c r="BG29" s="16">
        <v>40494</v>
      </c>
      <c r="BH29">
        <v>0.009287918917834759</v>
      </c>
      <c r="BI29">
        <v>5.882352352142334</v>
      </c>
      <c r="BJ29">
        <v>0.015657981857657433</v>
      </c>
      <c r="BK29">
        <v>0.19607841968536377</v>
      </c>
      <c r="BL29">
        <v>2</v>
      </c>
      <c r="BM29" t="b">
        <v>1</v>
      </c>
      <c r="BN29">
        <v>0</v>
      </c>
      <c r="BO29">
        <v>16.36493492126465</v>
      </c>
      <c r="BP29">
        <v>7.699999809265137</v>
      </c>
      <c r="BQ29">
        <v>71.0999984741211</v>
      </c>
      <c r="BR29">
        <v>278.79998779296875</v>
      </c>
      <c r="BS29">
        <v>9.399999618530273</v>
      </c>
      <c r="BT29">
        <v>25.299999237060547</v>
      </c>
      <c r="BU29">
        <v>79.30000305175781</v>
      </c>
      <c r="BV29">
        <v>52.29999923706055</v>
      </c>
      <c r="BW29">
        <v>22.399999618530273</v>
      </c>
      <c r="BX29">
        <v>21.29599952697754</v>
      </c>
      <c r="BY29">
        <v>52.39005661010742</v>
      </c>
      <c r="BZ29">
        <v>46.77119445800781</v>
      </c>
      <c r="CA29">
        <v>8.682734489440918</v>
      </c>
      <c r="CB29">
        <v>20.074356079101562</v>
      </c>
      <c r="CC29" t="s">
        <v>121</v>
      </c>
      <c r="CE29">
        <v>0</v>
      </c>
      <c r="CG29">
        <v>0.976638913154602</v>
      </c>
      <c r="CH29">
        <v>0.9757949709892273</v>
      </c>
      <c r="CI29">
        <v>2.4830000400543213</v>
      </c>
      <c r="CJ29" t="b">
        <v>0</v>
      </c>
      <c r="CK29" s="16"/>
      <c r="CM29" t="b">
        <v>0</v>
      </c>
      <c r="CN29">
        <v>0</v>
      </c>
      <c r="CQ29" t="b">
        <v>0</v>
      </c>
      <c r="CR29" t="b">
        <v>0</v>
      </c>
      <c r="CS29" t="b">
        <v>0</v>
      </c>
      <c r="CT29">
        <v>0.3438166379928589</v>
      </c>
      <c r="CU29">
        <v>0</v>
      </c>
      <c r="CX29" t="s">
        <v>279</v>
      </c>
      <c r="CY29">
        <v>0</v>
      </c>
      <c r="DA29">
        <v>1</v>
      </c>
      <c r="DB29">
        <v>1</v>
      </c>
      <c r="DC29">
        <v>1</v>
      </c>
      <c r="DD29">
        <v>1</v>
      </c>
      <c r="DE29">
        <v>1</v>
      </c>
      <c r="DF29">
        <v>1</v>
      </c>
    </row>
    <row r="30" spans="1:110" ht="12.75">
      <c r="A30">
        <v>14</v>
      </c>
      <c r="B30" t="s">
        <v>262</v>
      </c>
      <c r="C30" t="s">
        <v>262</v>
      </c>
      <c r="D30" t="s">
        <v>260</v>
      </c>
      <c r="E30">
        <v>1</v>
      </c>
      <c r="G30" t="s">
        <v>308</v>
      </c>
      <c r="H30">
        <v>3</v>
      </c>
      <c r="I30">
        <v>2010</v>
      </c>
      <c r="J30">
        <v>9</v>
      </c>
      <c r="K30">
        <v>8</v>
      </c>
      <c r="L30" t="b">
        <v>1</v>
      </c>
      <c r="M30">
        <v>2010</v>
      </c>
      <c r="N30">
        <v>4</v>
      </c>
      <c r="O30" s="16">
        <v>40494</v>
      </c>
      <c r="P30" s="16">
        <v>40496.481990740744</v>
      </c>
      <c r="Q30">
        <v>87.41000366210938</v>
      </c>
      <c r="R30">
        <v>27.899999618530273</v>
      </c>
      <c r="S30">
        <v>0.9200000166893005</v>
      </c>
      <c r="T30">
        <v>89.87000274658203</v>
      </c>
      <c r="U30">
        <v>61.150001525878906</v>
      </c>
      <c r="V30">
        <v>46.02399826049805</v>
      </c>
      <c r="W30">
        <v>0</v>
      </c>
      <c r="X30">
        <v>6.144999980926514</v>
      </c>
      <c r="Y30">
        <v>47.400001525878906</v>
      </c>
      <c r="Z30">
        <v>27.799999237060547</v>
      </c>
      <c r="AA30">
        <v>15.600000381469727</v>
      </c>
      <c r="AB30">
        <v>2.4358973503112793</v>
      </c>
      <c r="AC30">
        <v>5.519999980926514</v>
      </c>
      <c r="AD30">
        <v>3.0399999618530273</v>
      </c>
      <c r="AE30">
        <v>12</v>
      </c>
      <c r="AF30">
        <v>12</v>
      </c>
      <c r="AG30">
        <v>1.0525110960006714</v>
      </c>
      <c r="AH30">
        <v>0.8999999761581421</v>
      </c>
      <c r="AI30">
        <v>20.311674118041992</v>
      </c>
      <c r="AJ30">
        <v>4.400000095367432</v>
      </c>
      <c r="AK30">
        <v>1.65183687210083</v>
      </c>
      <c r="AM30">
        <v>0</v>
      </c>
      <c r="AN30">
        <v>0</v>
      </c>
      <c r="AO30">
        <v>0</v>
      </c>
      <c r="AP30">
        <v>0</v>
      </c>
      <c r="AQ30">
        <v>17.22150993347168</v>
      </c>
      <c r="AR30">
        <v>33.606197357177734</v>
      </c>
      <c r="AS30">
        <v>29.310108184814453</v>
      </c>
      <c r="AT30">
        <v>18.94700050354004</v>
      </c>
      <c r="AU30">
        <v>153.5</v>
      </c>
      <c r="AV30">
        <v>12.601997375488281</v>
      </c>
      <c r="AW30">
        <v>31.149999618530273</v>
      </c>
      <c r="AX30">
        <v>0</v>
      </c>
      <c r="AY30">
        <v>0</v>
      </c>
      <c r="AZ30">
        <v>0</v>
      </c>
      <c r="BA30">
        <v>15.100000381469727</v>
      </c>
      <c r="BB30">
        <v>1</v>
      </c>
      <c r="BC30">
        <v>0</v>
      </c>
      <c r="BD30">
        <v>0</v>
      </c>
      <c r="BE30" t="s">
        <v>124</v>
      </c>
      <c r="BF30" t="s">
        <v>130</v>
      </c>
      <c r="BG30" s="16">
        <v>40494</v>
      </c>
      <c r="BH30">
        <v>0.03413741663098335</v>
      </c>
      <c r="BI30">
        <v>2.846299886703491</v>
      </c>
      <c r="BJ30">
        <v>0.0631612092256546</v>
      </c>
      <c r="BK30">
        <v>0.12640094757080078</v>
      </c>
      <c r="BL30">
        <v>2</v>
      </c>
      <c r="BM30" t="b">
        <v>1</v>
      </c>
      <c r="BN30">
        <v>0</v>
      </c>
      <c r="BO30">
        <v>22.27054214477539</v>
      </c>
      <c r="BP30">
        <v>11.899999618530273</v>
      </c>
      <c r="BQ30">
        <v>78.80000305175781</v>
      </c>
      <c r="BR30">
        <v>49.5</v>
      </c>
      <c r="BS30">
        <v>10.5</v>
      </c>
      <c r="BT30">
        <v>18</v>
      </c>
      <c r="BU30">
        <v>31.799999237060547</v>
      </c>
      <c r="BV30">
        <v>24.899999618530273</v>
      </c>
      <c r="BW30">
        <v>18.299999237060547</v>
      </c>
      <c r="BX30">
        <v>31.68899917602539</v>
      </c>
      <c r="BY30">
        <v>112.0481948852539</v>
      </c>
      <c r="BZ30">
        <v>100.13811492919922</v>
      </c>
      <c r="CA30">
        <v>7.3775315284729</v>
      </c>
      <c r="CB30">
        <v>16.021839141845703</v>
      </c>
      <c r="CC30" t="s">
        <v>121</v>
      </c>
      <c r="CD30" t="s">
        <v>126</v>
      </c>
      <c r="CE30">
        <v>0</v>
      </c>
      <c r="CG30">
        <v>0.9803506731987</v>
      </c>
      <c r="CH30">
        <v>0.9925789833068848</v>
      </c>
      <c r="CI30">
        <v>3.0339999198913574</v>
      </c>
      <c r="CJ30" t="b">
        <v>0</v>
      </c>
      <c r="CK30" s="16"/>
      <c r="CM30" t="b">
        <v>0</v>
      </c>
      <c r="CN30">
        <v>0</v>
      </c>
      <c r="CQ30" t="b">
        <v>0</v>
      </c>
      <c r="CR30" t="b">
        <v>0</v>
      </c>
      <c r="CS30" t="b">
        <v>1</v>
      </c>
      <c r="CT30">
        <v>0.3869933784008026</v>
      </c>
      <c r="CU30">
        <v>0</v>
      </c>
      <c r="CX30" t="s">
        <v>279</v>
      </c>
      <c r="CY30">
        <v>0</v>
      </c>
      <c r="DA30">
        <v>1</v>
      </c>
      <c r="DB30">
        <v>1</v>
      </c>
      <c r="DC30">
        <v>1</v>
      </c>
      <c r="DD30">
        <v>1</v>
      </c>
      <c r="DE30">
        <v>1</v>
      </c>
      <c r="DF30">
        <v>1</v>
      </c>
    </row>
    <row r="31" spans="1:110" ht="12.75">
      <c r="A31">
        <v>15</v>
      </c>
      <c r="B31" t="s">
        <v>263</v>
      </c>
      <c r="C31" t="s">
        <v>263</v>
      </c>
      <c r="D31" t="s">
        <v>264</v>
      </c>
      <c r="E31">
        <v>2</v>
      </c>
      <c r="G31" t="s">
        <v>308</v>
      </c>
      <c r="H31">
        <v>3</v>
      </c>
      <c r="I31">
        <v>2010</v>
      </c>
      <c r="J31">
        <v>9</v>
      </c>
      <c r="K31">
        <v>7</v>
      </c>
      <c r="L31" t="b">
        <v>1</v>
      </c>
      <c r="M31">
        <v>2011</v>
      </c>
      <c r="N31">
        <v>1</v>
      </c>
      <c r="O31" s="16">
        <v>40494</v>
      </c>
      <c r="P31" s="16">
        <v>40496.481990740744</v>
      </c>
      <c r="Q31">
        <v>20.149999618530273</v>
      </c>
      <c r="R31">
        <v>15</v>
      </c>
      <c r="S31">
        <v>0</v>
      </c>
      <c r="T31">
        <v>27.739999771118164</v>
      </c>
      <c r="U31">
        <v>19.81999969482422</v>
      </c>
      <c r="V31">
        <v>5655</v>
      </c>
      <c r="W31">
        <v>15278</v>
      </c>
      <c r="X31">
        <v>2.7239999771118164</v>
      </c>
      <c r="Y31">
        <v>18.799999237060547</v>
      </c>
      <c r="Z31">
        <v>25.100000381469727</v>
      </c>
      <c r="AA31">
        <v>15.699999809265137</v>
      </c>
      <c r="AB31">
        <v>0</v>
      </c>
      <c r="AC31">
        <v>2.1500000953674316</v>
      </c>
      <c r="AD31">
        <v>1.2000000476837158</v>
      </c>
      <c r="AE31">
        <v>10.399999618530273</v>
      </c>
      <c r="AF31">
        <v>10.399999618530273</v>
      </c>
      <c r="AG31">
        <v>0</v>
      </c>
      <c r="AH31">
        <v>0</v>
      </c>
      <c r="AI31">
        <v>33.336002349853516</v>
      </c>
      <c r="AJ31">
        <v>1.7599999904632568</v>
      </c>
      <c r="AK31">
        <v>25.074066162109375</v>
      </c>
      <c r="AM31">
        <v>0</v>
      </c>
      <c r="AN31">
        <v>0</v>
      </c>
      <c r="AO31">
        <v>0</v>
      </c>
      <c r="AP31">
        <v>0</v>
      </c>
      <c r="AQ31">
        <v>9.525735855102539</v>
      </c>
      <c r="AR31">
        <v>25.094562530517578</v>
      </c>
      <c r="AS31">
        <v>23.341999053955078</v>
      </c>
      <c r="AT31">
        <v>0</v>
      </c>
      <c r="AU31">
        <v>54</v>
      </c>
      <c r="AV31">
        <v>21.793397903442383</v>
      </c>
      <c r="AW31">
        <v>13.609999656677246</v>
      </c>
      <c r="AX31">
        <v>0</v>
      </c>
      <c r="AY31">
        <v>0</v>
      </c>
      <c r="AZ31">
        <v>0</v>
      </c>
      <c r="BA31">
        <v>12</v>
      </c>
      <c r="BB31">
        <v>1</v>
      </c>
      <c r="BC31">
        <v>0</v>
      </c>
      <c r="BD31">
        <v>0</v>
      </c>
      <c r="BE31" t="s">
        <v>120</v>
      </c>
      <c r="BF31" t="s">
        <v>120</v>
      </c>
      <c r="BG31" s="16">
        <v>40494</v>
      </c>
      <c r="BH31">
        <v>0.0030493324156850576</v>
      </c>
      <c r="BI31">
        <v>37.499996185302734</v>
      </c>
      <c r="BJ31">
        <v>0.007416120730340481</v>
      </c>
      <c r="BK31">
        <v>0.18472905457019806</v>
      </c>
      <c r="BL31">
        <v>3</v>
      </c>
      <c r="BM31" t="b">
        <v>1</v>
      </c>
      <c r="BN31">
        <v>0</v>
      </c>
      <c r="BO31">
        <v>8.900017738342285</v>
      </c>
      <c r="BP31">
        <v>8.100000381469727</v>
      </c>
      <c r="BQ31">
        <v>70</v>
      </c>
      <c r="BR31">
        <v>1750</v>
      </c>
      <c r="BS31">
        <v>12.699999809265137</v>
      </c>
      <c r="BT31">
        <v>51.099998474121094</v>
      </c>
      <c r="BU31">
        <v>206.10000610351562</v>
      </c>
      <c r="BV31">
        <v>128.60000610351562</v>
      </c>
      <c r="BW31">
        <v>0</v>
      </c>
      <c r="BX31">
        <v>19.197999954223633</v>
      </c>
      <c r="BY31">
        <v>11.664073944091797</v>
      </c>
      <c r="BZ31">
        <v>10.59156608581543</v>
      </c>
      <c r="CA31">
        <v>16.83116912841797</v>
      </c>
      <c r="CB31">
        <v>33.59801483154297</v>
      </c>
      <c r="CC31" t="s">
        <v>121</v>
      </c>
      <c r="CD31" t="s">
        <v>129</v>
      </c>
      <c r="CE31">
        <v>0</v>
      </c>
      <c r="CF31" t="s">
        <v>123</v>
      </c>
      <c r="CG31">
        <v>0.8636940717697144</v>
      </c>
      <c r="CH31">
        <v>0.6596353054046631</v>
      </c>
      <c r="CI31">
        <v>1.5959999561309814</v>
      </c>
      <c r="CJ31" t="b">
        <v>0</v>
      </c>
      <c r="CK31" s="16"/>
      <c r="CM31" t="b">
        <v>0</v>
      </c>
      <c r="CN31">
        <v>0</v>
      </c>
      <c r="CQ31" t="b">
        <v>0</v>
      </c>
      <c r="CR31" t="b">
        <v>0</v>
      </c>
      <c r="CS31" t="b">
        <v>1</v>
      </c>
      <c r="CT31">
        <v>0.048863671720027924</v>
      </c>
      <c r="CU31">
        <v>0</v>
      </c>
      <c r="CX31" t="s">
        <v>279</v>
      </c>
      <c r="CY31">
        <v>0</v>
      </c>
      <c r="DA31">
        <v>1</v>
      </c>
      <c r="DB31">
        <v>1</v>
      </c>
      <c r="DC31">
        <v>1</v>
      </c>
      <c r="DD31">
        <v>1</v>
      </c>
      <c r="DE31">
        <v>1</v>
      </c>
      <c r="DF31">
        <v>1</v>
      </c>
    </row>
    <row r="32" spans="1:110" ht="12.75">
      <c r="A32">
        <v>16</v>
      </c>
      <c r="B32" t="s">
        <v>259</v>
      </c>
      <c r="C32" t="s">
        <v>259</v>
      </c>
      <c r="D32" t="s">
        <v>131</v>
      </c>
      <c r="E32">
        <v>1</v>
      </c>
      <c r="G32" t="s">
        <v>323</v>
      </c>
      <c r="H32">
        <v>3</v>
      </c>
      <c r="I32">
        <v>2009</v>
      </c>
      <c r="J32">
        <v>9</v>
      </c>
      <c r="K32">
        <v>12</v>
      </c>
      <c r="L32" t="b">
        <v>1</v>
      </c>
      <c r="M32">
        <v>2010</v>
      </c>
      <c r="N32">
        <v>3</v>
      </c>
      <c r="O32" s="16">
        <v>40494</v>
      </c>
      <c r="P32" s="16">
        <v>40496.481990740744</v>
      </c>
      <c r="Q32">
        <v>43.54999923706055</v>
      </c>
      <c r="R32">
        <v>19.899999618530273</v>
      </c>
      <c r="S32">
        <v>0.07999999821186066</v>
      </c>
      <c r="T32">
        <v>45</v>
      </c>
      <c r="U32">
        <v>34.900001525878906</v>
      </c>
      <c r="V32">
        <v>653.9539794921875</v>
      </c>
      <c r="W32">
        <v>2861.741943359375</v>
      </c>
      <c r="X32">
        <v>4</v>
      </c>
      <c r="Y32">
        <v>28.299999237060547</v>
      </c>
      <c r="Z32">
        <v>22</v>
      </c>
      <c r="AA32">
        <v>15</v>
      </c>
      <c r="AB32">
        <v>0.27196651697158813</v>
      </c>
      <c r="AC32">
        <v>3.7899999618530273</v>
      </c>
      <c r="AD32">
        <v>1.8899999856948853</v>
      </c>
      <c r="AE32">
        <v>11.600000381469727</v>
      </c>
      <c r="AF32">
        <v>9.5</v>
      </c>
      <c r="AG32">
        <v>0.1836968958377838</v>
      </c>
      <c r="AH32">
        <v>0.20000000298023224</v>
      </c>
      <c r="AI32">
        <v>17.718151092529297</v>
      </c>
      <c r="AJ32">
        <v>3.0399999618530273</v>
      </c>
      <c r="AK32">
        <v>2.613114833831787</v>
      </c>
      <c r="AM32">
        <v>14.7</v>
      </c>
      <c r="AN32">
        <v>26</v>
      </c>
      <c r="AO32">
        <v>0</v>
      </c>
      <c r="AP32">
        <v>0</v>
      </c>
      <c r="AQ32">
        <v>16.059528350830078</v>
      </c>
      <c r="AR32">
        <v>15.061480522155762</v>
      </c>
      <c r="AS32">
        <v>16.47857666015625</v>
      </c>
      <c r="AT32">
        <v>2.700000047683716</v>
      </c>
      <c r="AU32">
        <v>83.4000015258789</v>
      </c>
      <c r="AV32">
        <v>13.999612808227539</v>
      </c>
      <c r="AW32">
        <v>23.600000381469727</v>
      </c>
      <c r="AX32">
        <v>20</v>
      </c>
      <c r="AY32">
        <v>493568</v>
      </c>
      <c r="AZ32">
        <v>0</v>
      </c>
      <c r="BA32">
        <v>15</v>
      </c>
      <c r="BB32">
        <v>1</v>
      </c>
      <c r="BC32">
        <v>0</v>
      </c>
      <c r="BD32">
        <v>0</v>
      </c>
      <c r="BE32" t="s">
        <v>120</v>
      </c>
      <c r="BF32" t="s">
        <v>120</v>
      </c>
      <c r="BG32" s="16">
        <v>40494</v>
      </c>
      <c r="BH32">
        <v>0.0035878231283277273</v>
      </c>
      <c r="BI32">
        <v>6.710266590118408</v>
      </c>
      <c r="BJ32">
        <v>0.013653864152729511</v>
      </c>
      <c r="BK32">
        <v>0.2794659435749054</v>
      </c>
      <c r="BL32">
        <v>2</v>
      </c>
      <c r="BM32" t="b">
        <v>1</v>
      </c>
      <c r="BN32">
        <v>1</v>
      </c>
      <c r="BO32">
        <v>15.403675079345703</v>
      </c>
      <c r="BP32">
        <v>9.100000381469727</v>
      </c>
      <c r="BQ32">
        <v>44.599998474121094</v>
      </c>
      <c r="BR32">
        <v>31.399999618530273</v>
      </c>
      <c r="BS32">
        <v>11.199999809265137</v>
      </c>
      <c r="BT32">
        <v>16.799999237060547</v>
      </c>
      <c r="BU32">
        <v>25.200000762939453</v>
      </c>
      <c r="BV32">
        <v>21</v>
      </c>
      <c r="BW32">
        <v>3</v>
      </c>
      <c r="BX32">
        <v>25.11400032043457</v>
      </c>
      <c r="BY32">
        <v>94.76190185546875</v>
      </c>
      <c r="BZ32">
        <v>84.85169219970703</v>
      </c>
      <c r="CA32">
        <v>10.13882064819336</v>
      </c>
      <c r="CB32">
        <v>18.50080680847168</v>
      </c>
      <c r="CC32" t="s">
        <v>121</v>
      </c>
      <c r="CD32" t="s">
        <v>125</v>
      </c>
      <c r="CE32">
        <v>609.7999877929688</v>
      </c>
      <c r="CG32">
        <v>0.9552960395812988</v>
      </c>
      <c r="CH32">
        <v>0.9313563704490662</v>
      </c>
      <c r="CI32">
        <v>4.364999771118164</v>
      </c>
      <c r="CJ32" t="b">
        <v>0</v>
      </c>
      <c r="CK32" s="16"/>
      <c r="CM32" t="b">
        <v>0</v>
      </c>
      <c r="CN32">
        <v>0</v>
      </c>
      <c r="CQ32" t="b">
        <v>0</v>
      </c>
      <c r="CR32" t="b">
        <v>0</v>
      </c>
      <c r="CS32" t="b">
        <v>0</v>
      </c>
      <c r="CT32">
        <v>0.28656986355781555</v>
      </c>
      <c r="CU32">
        <v>0</v>
      </c>
      <c r="CV32" t="s">
        <v>324</v>
      </c>
      <c r="CW32" t="s">
        <v>325</v>
      </c>
      <c r="CX32" t="s">
        <v>280</v>
      </c>
      <c r="CY32">
        <v>0</v>
      </c>
      <c r="DA32">
        <v>1</v>
      </c>
      <c r="DB32">
        <v>1</v>
      </c>
      <c r="DC32">
        <v>1</v>
      </c>
      <c r="DD32">
        <v>1</v>
      </c>
      <c r="DE32">
        <v>1</v>
      </c>
      <c r="DF32">
        <v>1</v>
      </c>
    </row>
    <row r="33" spans="1:110" ht="12.75">
      <c r="A33">
        <v>17</v>
      </c>
      <c r="B33" t="s">
        <v>268</v>
      </c>
      <c r="C33" t="s">
        <v>268</v>
      </c>
      <c r="D33" t="s">
        <v>284</v>
      </c>
      <c r="E33">
        <v>1</v>
      </c>
      <c r="G33" t="s">
        <v>326</v>
      </c>
      <c r="H33">
        <v>3</v>
      </c>
      <c r="I33">
        <v>2009</v>
      </c>
      <c r="J33">
        <v>9</v>
      </c>
      <c r="K33">
        <v>12</v>
      </c>
      <c r="L33" t="b">
        <v>1</v>
      </c>
      <c r="M33">
        <v>2010</v>
      </c>
      <c r="N33">
        <v>3</v>
      </c>
      <c r="O33" s="16">
        <v>40494</v>
      </c>
      <c r="P33" s="16">
        <v>40496.481990740744</v>
      </c>
      <c r="Q33">
        <v>48.880001068115234</v>
      </c>
      <c r="R33">
        <v>22.299999237060547</v>
      </c>
      <c r="S33">
        <v>0.6200000047683716</v>
      </c>
      <c r="T33">
        <v>52.459999084472656</v>
      </c>
      <c r="U33">
        <v>40.65999984741211</v>
      </c>
      <c r="V33">
        <v>231.89999389648438</v>
      </c>
      <c r="W33">
        <v>990.9000244140625</v>
      </c>
      <c r="X33">
        <v>3.611999988555908</v>
      </c>
      <c r="Y33">
        <v>29.270000457763672</v>
      </c>
      <c r="Z33">
        <v>23.299999237060547</v>
      </c>
      <c r="AA33">
        <v>16.299999237060547</v>
      </c>
      <c r="AB33">
        <v>1.962457299232483</v>
      </c>
      <c r="AC33">
        <v>3.2200000286102295</v>
      </c>
      <c r="AD33">
        <v>1.850000023841858</v>
      </c>
      <c r="AE33">
        <v>8</v>
      </c>
      <c r="AF33">
        <v>9</v>
      </c>
      <c r="AG33">
        <v>1.268412470817566</v>
      </c>
      <c r="AH33">
        <v>1.7000000476837158</v>
      </c>
      <c r="AI33">
        <v>12.455364227294922</v>
      </c>
      <c r="AJ33">
        <v>2.759999990463257</v>
      </c>
      <c r="AK33">
        <v>1.3319734334945679</v>
      </c>
      <c r="AM33">
        <v>0</v>
      </c>
      <c r="AN33">
        <v>0</v>
      </c>
      <c r="AO33">
        <v>0</v>
      </c>
      <c r="AP33">
        <v>0</v>
      </c>
      <c r="AQ33">
        <v>11.91137409210205</v>
      </c>
      <c r="AR33">
        <v>11.428750991821289</v>
      </c>
      <c r="AS33">
        <v>24.153575897216797</v>
      </c>
      <c r="AT33">
        <v>30.899999618530273</v>
      </c>
      <c r="AU33">
        <v>75</v>
      </c>
      <c r="AV33">
        <v>10.265838623046875</v>
      </c>
      <c r="AW33">
        <v>29.270000457763672</v>
      </c>
      <c r="AX33">
        <v>0.30000001192092896</v>
      </c>
      <c r="AY33">
        <v>207417.59375</v>
      </c>
      <c r="AZ33">
        <v>0</v>
      </c>
      <c r="BA33">
        <v>12.699999809265137</v>
      </c>
      <c r="BB33">
        <v>1</v>
      </c>
      <c r="BC33">
        <v>0</v>
      </c>
      <c r="BD33">
        <v>0</v>
      </c>
      <c r="BE33" t="s">
        <v>130</v>
      </c>
      <c r="BF33" t="s">
        <v>124</v>
      </c>
      <c r="BG33" s="16">
        <v>40494</v>
      </c>
      <c r="BH33">
        <v>0.0020255339331924915</v>
      </c>
      <c r="BI33">
        <v>2.6480464935302734</v>
      </c>
      <c r="BJ33">
        <v>0.009416015818715096</v>
      </c>
      <c r="BK33">
        <v>0.11656919866800308</v>
      </c>
      <c r="BL33">
        <v>2</v>
      </c>
      <c r="BM33" t="b">
        <v>1</v>
      </c>
      <c r="BN33">
        <v>1</v>
      </c>
      <c r="BO33">
        <v>13.875685691833496</v>
      </c>
      <c r="BP33">
        <v>14</v>
      </c>
      <c r="BQ33">
        <v>52.79999923706055</v>
      </c>
      <c r="BR33">
        <v>32.400001525878906</v>
      </c>
      <c r="BS33">
        <v>14.699999809265137</v>
      </c>
      <c r="BT33">
        <v>20.399999618530273</v>
      </c>
      <c r="BU33">
        <v>29.200000762939453</v>
      </c>
      <c r="BV33">
        <v>24.799999237060547</v>
      </c>
      <c r="BW33">
        <v>29.899999618530273</v>
      </c>
      <c r="BX33">
        <v>34.27899932861328</v>
      </c>
      <c r="BY33">
        <v>89.91935729980469</v>
      </c>
      <c r="BZ33">
        <v>83.33197021484375</v>
      </c>
      <c r="CA33">
        <v>7.01822566986084</v>
      </c>
      <c r="CB33">
        <v>12.387395858764648</v>
      </c>
      <c r="CC33" t="s">
        <v>121</v>
      </c>
      <c r="CD33" t="s">
        <v>125</v>
      </c>
      <c r="CE33">
        <v>0</v>
      </c>
      <c r="CG33">
        <v>0.9311468601226807</v>
      </c>
      <c r="CH33">
        <v>0.9832508563995361</v>
      </c>
      <c r="CI33">
        <v>1.8580000400543213</v>
      </c>
      <c r="CJ33" t="b">
        <v>0</v>
      </c>
      <c r="CK33" s="16"/>
      <c r="CM33" t="b">
        <v>0</v>
      </c>
      <c r="CN33">
        <v>0</v>
      </c>
      <c r="CQ33" t="b">
        <v>0</v>
      </c>
      <c r="CR33" t="b">
        <v>0</v>
      </c>
      <c r="CS33" t="b">
        <v>1</v>
      </c>
      <c r="CT33">
        <v>0.44216054677963257</v>
      </c>
      <c r="CU33">
        <v>0</v>
      </c>
      <c r="CX33" t="s">
        <v>285</v>
      </c>
      <c r="CY33">
        <v>0</v>
      </c>
      <c r="DA33">
        <v>1</v>
      </c>
      <c r="DB33">
        <v>1</v>
      </c>
      <c r="DC33">
        <v>1</v>
      </c>
      <c r="DD33">
        <v>1</v>
      </c>
      <c r="DE33">
        <v>1</v>
      </c>
      <c r="DF33">
        <v>1</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Leading 12 Month EPS Estimates</dc:title>
  <dc:subject/>
  <dc:creator>Jim Thomas</dc:creator>
  <cp:keywords/>
  <dc:description/>
  <cp:lastModifiedBy>cjohnson06</cp:lastModifiedBy>
  <cp:lastPrinted>2005-11-10T01:38:39Z</cp:lastPrinted>
  <dcterms:created xsi:type="dcterms:W3CDTF">2004-05-23T02:07:13Z</dcterms:created>
  <dcterms:modified xsi:type="dcterms:W3CDTF">2010-11-19T14:04:33Z</dcterms:modified>
  <cp:category/>
  <cp:version/>
  <cp:contentType/>
  <cp:contentStatus/>
</cp:coreProperties>
</file>