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\Dropbox\YankeeModelIC\Sep 2021\"/>
    </mc:Choice>
  </mc:AlternateContent>
  <xr:revisionPtr revIDLastSave="0" documentId="13_ncr:1_{D2B2E05F-3CB1-49B7-B4DC-C9BA8D5B2130}" xr6:coauthVersionLast="47" xr6:coauthVersionMax="47" xr10:uidLastSave="{00000000-0000-0000-0000-000000000000}"/>
  <bookViews>
    <workbookView xWindow="-120" yWindow="-120" windowWidth="29040" windowHeight="16440" xr2:uid="{BF052DB8-42EC-CB45-BBA5-B58BB2FFD1A5}"/>
  </bookViews>
  <sheets>
    <sheet name="Comp Analysis" sheetId="1" r:id="rId1"/>
    <sheet name="Manife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Q62" i="1" s="1"/>
  <c r="F57" i="1"/>
  <c r="F58" i="1" s="1"/>
  <c r="F56" i="1"/>
  <c r="J56" i="1" s="1"/>
  <c r="F53" i="1"/>
  <c r="Q53" i="1" s="1"/>
  <c r="V53" i="1" s="1"/>
  <c r="L53" i="1" s="1"/>
  <c r="D86" i="1" s="1"/>
  <c r="P64" i="1"/>
  <c r="U34" i="1"/>
  <c r="Q34" i="1"/>
  <c r="V34" i="1" s="1"/>
  <c r="L34" i="1" s="1"/>
  <c r="D81" i="1" s="1"/>
  <c r="P34" i="1"/>
  <c r="S34" i="1"/>
  <c r="X34" i="1" s="1"/>
  <c r="M34" i="1" s="1"/>
  <c r="E81" i="1" s="1"/>
  <c r="R34" i="1"/>
  <c r="W34" i="1"/>
  <c r="Q30" i="1"/>
  <c r="V31" i="1" s="1"/>
  <c r="L31" i="1" s="1"/>
  <c r="D80" i="1" s="1"/>
  <c r="Q31" i="1"/>
  <c r="Q32" i="1"/>
  <c r="F13" i="1"/>
  <c r="Q13" i="1" s="1"/>
  <c r="F10" i="1"/>
  <c r="T34" i="1"/>
  <c r="G34" i="1"/>
  <c r="T32" i="1"/>
  <c r="H32" i="1" s="1"/>
  <c r="G32" i="1"/>
  <c r="T31" i="1"/>
  <c r="G31" i="1" s="1"/>
  <c r="J34" i="1"/>
  <c r="I34" i="1"/>
  <c r="H34" i="1"/>
  <c r="T7" i="1"/>
  <c r="H7" i="1" s="1"/>
  <c r="G7" i="1"/>
  <c r="F23" i="2"/>
  <c r="S7" i="1"/>
  <c r="X7" i="1" s="1"/>
  <c r="S9" i="1"/>
  <c r="S10" i="1"/>
  <c r="S12" i="1"/>
  <c r="S13" i="1"/>
  <c r="S15" i="1"/>
  <c r="X15" i="1" s="1"/>
  <c r="M15" i="1" s="1"/>
  <c r="E76" i="1" s="1"/>
  <c r="S17" i="1"/>
  <c r="S18" i="1"/>
  <c r="S19" i="1"/>
  <c r="S20" i="1"/>
  <c r="S22" i="1"/>
  <c r="S23" i="1"/>
  <c r="S24" i="1"/>
  <c r="S26" i="1"/>
  <c r="S27" i="1"/>
  <c r="S28" i="1"/>
  <c r="S30" i="1"/>
  <c r="S31" i="1"/>
  <c r="S32" i="1"/>
  <c r="S36" i="1"/>
  <c r="S37" i="1"/>
  <c r="X38" i="1" s="1"/>
  <c r="M38" i="1" s="1"/>
  <c r="E82" i="1" s="1"/>
  <c r="S38" i="1"/>
  <c r="S39" i="1"/>
  <c r="S41" i="1"/>
  <c r="S42" i="1"/>
  <c r="S43" i="1"/>
  <c r="S45" i="1"/>
  <c r="X45" i="1" s="1"/>
  <c r="M45" i="1" s="1"/>
  <c r="E84" i="1" s="1"/>
  <c r="S47" i="1"/>
  <c r="X49" i="1" s="1"/>
  <c r="M49" i="1" s="1"/>
  <c r="E85" i="1" s="1"/>
  <c r="S48" i="1"/>
  <c r="S49" i="1"/>
  <c r="S50" i="1"/>
  <c r="S52" i="1"/>
  <c r="S53" i="1"/>
  <c r="S55" i="1"/>
  <c r="S56" i="1"/>
  <c r="S57" i="1"/>
  <c r="S58" i="1"/>
  <c r="S59" i="1"/>
  <c r="S61" i="1"/>
  <c r="S62" i="1"/>
  <c r="R7" i="1"/>
  <c r="W7" i="1"/>
  <c r="R9" i="1"/>
  <c r="R10" i="1"/>
  <c r="W10" i="1"/>
  <c r="R12" i="1"/>
  <c r="R13" i="1"/>
  <c r="W13" i="1"/>
  <c r="R15" i="1"/>
  <c r="W15" i="1"/>
  <c r="R17" i="1"/>
  <c r="R18" i="1"/>
  <c r="R19" i="1"/>
  <c r="R20" i="1"/>
  <c r="W19" i="1"/>
  <c r="R22" i="1"/>
  <c r="R23" i="1"/>
  <c r="R24" i="1"/>
  <c r="W23" i="1"/>
  <c r="R26" i="1"/>
  <c r="R27" i="1"/>
  <c r="R28" i="1"/>
  <c r="W27" i="1"/>
  <c r="R30" i="1"/>
  <c r="R31" i="1"/>
  <c r="R32" i="1"/>
  <c r="W31" i="1"/>
  <c r="R36" i="1"/>
  <c r="R37" i="1"/>
  <c r="R38" i="1"/>
  <c r="R39" i="1"/>
  <c r="W38" i="1"/>
  <c r="R41" i="1"/>
  <c r="R42" i="1"/>
  <c r="R43" i="1"/>
  <c r="W42" i="1"/>
  <c r="R45" i="1"/>
  <c r="W45" i="1"/>
  <c r="R47" i="1"/>
  <c r="R48" i="1"/>
  <c r="R49" i="1"/>
  <c r="R50" i="1"/>
  <c r="W49" i="1"/>
  <c r="R52" i="1"/>
  <c r="R53" i="1"/>
  <c r="W53" i="1"/>
  <c r="R55" i="1"/>
  <c r="R56" i="1"/>
  <c r="R57" i="1"/>
  <c r="R58" i="1"/>
  <c r="R59" i="1"/>
  <c r="W57" i="1"/>
  <c r="R61" i="1"/>
  <c r="R62" i="1"/>
  <c r="W62" i="1"/>
  <c r="W64" i="1"/>
  <c r="Q7" i="1"/>
  <c r="V7" i="1"/>
  <c r="L7" i="1" s="1"/>
  <c r="D73" i="1" s="1"/>
  <c r="Q9" i="1"/>
  <c r="V10" i="1" s="1"/>
  <c r="Q10" i="1"/>
  <c r="Q12" i="1"/>
  <c r="Q15" i="1"/>
  <c r="V15" i="1"/>
  <c r="L15" i="1" s="1"/>
  <c r="D76" i="1" s="1"/>
  <c r="Q17" i="1"/>
  <c r="Q18" i="1"/>
  <c r="Q19" i="1"/>
  <c r="Q20" i="1"/>
  <c r="Q22" i="1"/>
  <c r="V23" i="1" s="1"/>
  <c r="L23" i="1" s="1"/>
  <c r="D78" i="1" s="1"/>
  <c r="Q23" i="1"/>
  <c r="Q24" i="1"/>
  <c r="Q26" i="1"/>
  <c r="Q27" i="1"/>
  <c r="V27" i="1" s="1"/>
  <c r="L27" i="1" s="1"/>
  <c r="D79" i="1" s="1"/>
  <c r="Q28" i="1"/>
  <c r="Q36" i="1"/>
  <c r="Q37" i="1"/>
  <c r="V38" i="1" s="1"/>
  <c r="L38" i="1" s="1"/>
  <c r="D82" i="1" s="1"/>
  <c r="Q38" i="1"/>
  <c r="Q39" i="1"/>
  <c r="Q41" i="1"/>
  <c r="V42" i="1" s="1"/>
  <c r="L42" i="1" s="1"/>
  <c r="D83" i="1" s="1"/>
  <c r="Q42" i="1"/>
  <c r="Q43" i="1"/>
  <c r="Q45" i="1"/>
  <c r="V45" i="1"/>
  <c r="L45" i="1" s="1"/>
  <c r="D84" i="1" s="1"/>
  <c r="Q47" i="1"/>
  <c r="Q48" i="1"/>
  <c r="Q49" i="1"/>
  <c r="Q50" i="1"/>
  <c r="Q52" i="1"/>
  <c r="Q55" i="1"/>
  <c r="Q57" i="1"/>
  <c r="Q61" i="1"/>
  <c r="P7" i="1"/>
  <c r="U7" i="1"/>
  <c r="P9" i="1"/>
  <c r="P10" i="1"/>
  <c r="U10" i="1"/>
  <c r="P12" i="1"/>
  <c r="P13" i="1"/>
  <c r="U13" i="1"/>
  <c r="P15" i="1"/>
  <c r="U15" i="1"/>
  <c r="P17" i="1"/>
  <c r="P18" i="1"/>
  <c r="P19" i="1"/>
  <c r="P20" i="1"/>
  <c r="U19" i="1"/>
  <c r="P22" i="1"/>
  <c r="P23" i="1"/>
  <c r="P24" i="1"/>
  <c r="U23" i="1"/>
  <c r="P26" i="1"/>
  <c r="P27" i="1"/>
  <c r="P28" i="1"/>
  <c r="U27" i="1"/>
  <c r="P30" i="1"/>
  <c r="P31" i="1"/>
  <c r="P32" i="1"/>
  <c r="U31" i="1"/>
  <c r="P36" i="1"/>
  <c r="P37" i="1"/>
  <c r="P38" i="1"/>
  <c r="P39" i="1"/>
  <c r="U38" i="1"/>
  <c r="P41" i="1"/>
  <c r="P42" i="1"/>
  <c r="P43" i="1"/>
  <c r="U42" i="1"/>
  <c r="P45" i="1"/>
  <c r="U45" i="1"/>
  <c r="P47" i="1"/>
  <c r="P48" i="1"/>
  <c r="P49" i="1"/>
  <c r="P50" i="1"/>
  <c r="U49" i="1"/>
  <c r="P52" i="1"/>
  <c r="P53" i="1"/>
  <c r="U53" i="1"/>
  <c r="P55" i="1"/>
  <c r="P56" i="1"/>
  <c r="P57" i="1"/>
  <c r="P58" i="1"/>
  <c r="P59" i="1"/>
  <c r="U57" i="1"/>
  <c r="P61" i="1"/>
  <c r="P62" i="1"/>
  <c r="U62" i="1"/>
  <c r="U64" i="1"/>
  <c r="C88" i="1"/>
  <c r="C87" i="1"/>
  <c r="C86" i="1"/>
  <c r="C85" i="1"/>
  <c r="C84" i="1"/>
  <c r="C83" i="1"/>
  <c r="C82" i="1"/>
  <c r="C80" i="1"/>
  <c r="C79" i="1"/>
  <c r="C78" i="1"/>
  <c r="C77" i="1"/>
  <c r="C76" i="1"/>
  <c r="C75" i="1"/>
  <c r="C74" i="1"/>
  <c r="C73" i="1"/>
  <c r="T10" i="1"/>
  <c r="G10" i="1" s="1"/>
  <c r="I10" i="1"/>
  <c r="T9" i="1"/>
  <c r="J9" i="1"/>
  <c r="I9" i="1"/>
  <c r="H9" i="1"/>
  <c r="G9" i="1"/>
  <c r="T62" i="1"/>
  <c r="I62" i="1"/>
  <c r="T61" i="1"/>
  <c r="H61" i="1" s="1"/>
  <c r="J61" i="1"/>
  <c r="I61" i="1"/>
  <c r="K61" i="1" s="1"/>
  <c r="T59" i="1"/>
  <c r="G59" i="1" s="1"/>
  <c r="I59" i="1"/>
  <c r="T58" i="1"/>
  <c r="I58" i="1"/>
  <c r="G58" i="1"/>
  <c r="T57" i="1"/>
  <c r="H57" i="1" s="1"/>
  <c r="J57" i="1"/>
  <c r="I57" i="1"/>
  <c r="T56" i="1"/>
  <c r="I56" i="1"/>
  <c r="T55" i="1"/>
  <c r="G55" i="1" s="1"/>
  <c r="J55" i="1"/>
  <c r="I55" i="1"/>
  <c r="K55" i="1" s="1"/>
  <c r="H55" i="1"/>
  <c r="T50" i="1"/>
  <c r="J50" i="1"/>
  <c r="I50" i="1"/>
  <c r="H50" i="1"/>
  <c r="G50" i="1"/>
  <c r="T49" i="1"/>
  <c r="H49" i="1" s="1"/>
  <c r="J49" i="1"/>
  <c r="I49" i="1"/>
  <c r="K49" i="1" s="1"/>
  <c r="T48" i="1"/>
  <c r="H48" i="1" s="1"/>
  <c r="J48" i="1"/>
  <c r="I48" i="1"/>
  <c r="K48" i="1"/>
  <c r="T47" i="1"/>
  <c r="G47" i="1" s="1"/>
  <c r="J47" i="1"/>
  <c r="I47" i="1"/>
  <c r="K47" i="1" s="1"/>
  <c r="H47" i="1"/>
  <c r="T39" i="1"/>
  <c r="J39" i="1"/>
  <c r="I39" i="1"/>
  <c r="K39" i="1"/>
  <c r="H39" i="1"/>
  <c r="G39" i="1"/>
  <c r="T38" i="1"/>
  <c r="H38" i="1" s="1"/>
  <c r="J38" i="1"/>
  <c r="I38" i="1"/>
  <c r="T37" i="1"/>
  <c r="H37" i="1" s="1"/>
  <c r="J37" i="1"/>
  <c r="I37" i="1"/>
  <c r="K37" i="1" s="1"/>
  <c r="T36" i="1"/>
  <c r="G36" i="1" s="1"/>
  <c r="J36" i="1"/>
  <c r="I36" i="1"/>
  <c r="K36" i="1"/>
  <c r="H36" i="1"/>
  <c r="T15" i="1"/>
  <c r="J15" i="1"/>
  <c r="I15" i="1"/>
  <c r="K15" i="1" s="1"/>
  <c r="H15" i="1"/>
  <c r="G15" i="1"/>
  <c r="T13" i="1"/>
  <c r="G13" i="1" s="1"/>
  <c r="J13" i="1"/>
  <c r="I13" i="1"/>
  <c r="T12" i="1"/>
  <c r="H12" i="1" s="1"/>
  <c r="J12" i="1"/>
  <c r="I12" i="1"/>
  <c r="K12" i="1" s="1"/>
  <c r="T28" i="1"/>
  <c r="J28" i="1"/>
  <c r="I28" i="1"/>
  <c r="H28" i="1"/>
  <c r="G28" i="1"/>
  <c r="T27" i="1"/>
  <c r="G27" i="1" s="1"/>
  <c r="J27" i="1"/>
  <c r="I27" i="1"/>
  <c r="T26" i="1"/>
  <c r="H26" i="1" s="1"/>
  <c r="J26" i="1"/>
  <c r="I26" i="1"/>
  <c r="K26" i="1"/>
  <c r="E71" i="1"/>
  <c r="C71" i="1"/>
  <c r="R64" i="1"/>
  <c r="T53" i="1"/>
  <c r="I53" i="1"/>
  <c r="T52" i="1"/>
  <c r="H52" i="1" s="1"/>
  <c r="J52" i="1"/>
  <c r="I52" i="1"/>
  <c r="K52" i="1" s="1"/>
  <c r="T45" i="1"/>
  <c r="G45" i="1" s="1"/>
  <c r="J45" i="1"/>
  <c r="I45" i="1"/>
  <c r="H45" i="1"/>
  <c r="T43" i="1"/>
  <c r="J43" i="1"/>
  <c r="I43" i="1"/>
  <c r="K43" i="1" s="1"/>
  <c r="H43" i="1"/>
  <c r="G43" i="1"/>
  <c r="T42" i="1"/>
  <c r="H42" i="1" s="1"/>
  <c r="J42" i="1"/>
  <c r="I42" i="1"/>
  <c r="T41" i="1"/>
  <c r="H41" i="1" s="1"/>
  <c r="J41" i="1"/>
  <c r="I41" i="1"/>
  <c r="J32" i="1"/>
  <c r="I32" i="1"/>
  <c r="J31" i="1"/>
  <c r="I31" i="1"/>
  <c r="H31" i="1"/>
  <c r="T30" i="1"/>
  <c r="J30" i="1"/>
  <c r="I30" i="1"/>
  <c r="H30" i="1"/>
  <c r="G30" i="1"/>
  <c r="T24" i="1"/>
  <c r="G24" i="1" s="1"/>
  <c r="J24" i="1"/>
  <c r="I24" i="1"/>
  <c r="K24" i="1" s="1"/>
  <c r="T23" i="1"/>
  <c r="G23" i="1" s="1"/>
  <c r="J23" i="1"/>
  <c r="I23" i="1"/>
  <c r="H23" i="1"/>
  <c r="T22" i="1"/>
  <c r="J22" i="1"/>
  <c r="I22" i="1"/>
  <c r="H22" i="1"/>
  <c r="G22" i="1"/>
  <c r="J7" i="1"/>
  <c r="I7" i="1"/>
  <c r="K7" i="1" s="1"/>
  <c r="T20" i="1"/>
  <c r="J20" i="1"/>
  <c r="I20" i="1"/>
  <c r="H20" i="1"/>
  <c r="G20" i="1"/>
  <c r="T19" i="1"/>
  <c r="G19" i="1" s="1"/>
  <c r="J19" i="1"/>
  <c r="I19" i="1"/>
  <c r="K19" i="1"/>
  <c r="T18" i="1"/>
  <c r="H18" i="1" s="1"/>
  <c r="J18" i="1"/>
  <c r="I18" i="1"/>
  <c r="K18" i="1"/>
  <c r="T17" i="1"/>
  <c r="G17" i="1" s="1"/>
  <c r="J17" i="1"/>
  <c r="I17" i="1"/>
  <c r="K17" i="1"/>
  <c r="H17" i="1"/>
  <c r="K41" i="1" l="1"/>
  <c r="X10" i="1"/>
  <c r="M10" i="1" s="1"/>
  <c r="E74" i="1" s="1"/>
  <c r="X53" i="1"/>
  <c r="M53" i="1" s="1"/>
  <c r="E86" i="1" s="1"/>
  <c r="F86" i="1" s="1"/>
  <c r="X31" i="1"/>
  <c r="M31" i="1" s="1"/>
  <c r="E80" i="1" s="1"/>
  <c r="F80" i="1" s="1"/>
  <c r="K27" i="1"/>
  <c r="X62" i="1"/>
  <c r="M62" i="1" s="1"/>
  <c r="E88" i="1" s="1"/>
  <c r="X42" i="1"/>
  <c r="M42" i="1" s="1"/>
  <c r="E83" i="1" s="1"/>
  <c r="F83" i="1" s="1"/>
  <c r="X19" i="1"/>
  <c r="M19" i="1" s="1"/>
  <c r="E77" i="1" s="1"/>
  <c r="X13" i="1"/>
  <c r="M13" i="1" s="1"/>
  <c r="E75" i="1" s="1"/>
  <c r="K30" i="1"/>
  <c r="X27" i="1"/>
  <c r="M27" i="1" s="1"/>
  <c r="E79" i="1" s="1"/>
  <c r="F79" i="1" s="1"/>
  <c r="X57" i="1"/>
  <c r="M57" i="1" s="1"/>
  <c r="E87" i="1" s="1"/>
  <c r="K23" i="1"/>
  <c r="X23" i="1"/>
  <c r="M23" i="1" s="1"/>
  <c r="E78" i="1" s="1"/>
  <c r="F78" i="1" s="1"/>
  <c r="M7" i="1"/>
  <c r="E73" i="1" s="1"/>
  <c r="F73" i="1" s="1"/>
  <c r="K56" i="1"/>
  <c r="K20" i="1"/>
  <c r="K13" i="1"/>
  <c r="K38" i="1"/>
  <c r="K32" i="1"/>
  <c r="F82" i="1"/>
  <c r="K34" i="1"/>
  <c r="F81" i="1"/>
  <c r="F76" i="1"/>
  <c r="K22" i="1"/>
  <c r="K42" i="1"/>
  <c r="K31" i="1"/>
  <c r="K28" i="1"/>
  <c r="K45" i="1"/>
  <c r="K50" i="1"/>
  <c r="S64" i="1"/>
  <c r="M64" i="1" s="1"/>
  <c r="K57" i="1"/>
  <c r="K9" i="1"/>
  <c r="F84" i="1"/>
  <c r="V62" i="1"/>
  <c r="L62" i="1" s="1"/>
  <c r="D88" i="1" s="1"/>
  <c r="J62" i="1"/>
  <c r="K62" i="1" s="1"/>
  <c r="H62" i="1"/>
  <c r="Q58" i="1"/>
  <c r="J58" i="1"/>
  <c r="K58" i="1" s="1"/>
  <c r="F59" i="1"/>
  <c r="H58" i="1"/>
  <c r="Q56" i="1"/>
  <c r="H56" i="1"/>
  <c r="J53" i="1"/>
  <c r="K53" i="1" s="1"/>
  <c r="H53" i="1"/>
  <c r="V49" i="1"/>
  <c r="L49" i="1" s="1"/>
  <c r="D85" i="1" s="1"/>
  <c r="F85" i="1" s="1"/>
  <c r="G49" i="1"/>
  <c r="G57" i="1"/>
  <c r="G62" i="1"/>
  <c r="H19" i="1"/>
  <c r="H10" i="1"/>
  <c r="G18" i="1"/>
  <c r="H24" i="1"/>
  <c r="G41" i="1"/>
  <c r="G52" i="1"/>
  <c r="H27" i="1"/>
  <c r="H13" i="1"/>
  <c r="G37" i="1"/>
  <c r="G48" i="1"/>
  <c r="G56" i="1"/>
  <c r="G61" i="1"/>
  <c r="G38" i="1"/>
  <c r="G42" i="1"/>
  <c r="G53" i="1"/>
  <c r="G26" i="1"/>
  <c r="G12" i="1"/>
  <c r="V19" i="1"/>
  <c r="L19" i="1" s="1"/>
  <c r="D77" i="1" s="1"/>
  <c r="V13" i="1"/>
  <c r="L13" i="1" s="1"/>
  <c r="D75" i="1" s="1"/>
  <c r="F75" i="1" s="1"/>
  <c r="L10" i="1"/>
  <c r="D74" i="1" s="1"/>
  <c r="F74" i="1" s="1"/>
  <c r="J10" i="1"/>
  <c r="K10" i="1" s="1"/>
  <c r="X64" i="1" l="1"/>
  <c r="F77" i="1"/>
  <c r="F88" i="1"/>
  <c r="H59" i="1"/>
  <c r="Q59" i="1"/>
  <c r="J59" i="1"/>
  <c r="K59" i="1" s="1"/>
  <c r="Q64" i="1" l="1"/>
  <c r="L64" i="1" s="1"/>
  <c r="V57" i="1"/>
  <c r="L57" i="1" l="1"/>
  <c r="D87" i="1" s="1"/>
  <c r="F87" i="1" s="1"/>
  <c r="V64" i="1"/>
</calcChain>
</file>

<file path=xl/sharedStrings.xml><?xml version="1.0" encoding="utf-8"?>
<sst xmlns="http://schemas.openxmlformats.org/spreadsheetml/2006/main" count="141" uniqueCount="80">
  <si>
    <t>REMEMBER TO WORK ON MONTHLY PURCHASES AND SALES TO UPDATE</t>
  </si>
  <si>
    <t>Stock Performance Comparison</t>
  </si>
  <si>
    <t>Date:</t>
  </si>
  <si>
    <t>SPY Price</t>
  </si>
  <si>
    <t>Dividends Not Considered</t>
  </si>
  <si>
    <t>Stock Ticker</t>
  </si>
  <si>
    <t>Purchase Date</t>
  </si>
  <si>
    <t>Purchase Date SPY</t>
  </si>
  <si>
    <t>Stock Buy Price</t>
  </si>
  <si>
    <t>Stock Current Price</t>
  </si>
  <si>
    <t>SPY CAR</t>
  </si>
  <si>
    <t>Stock CAR</t>
  </si>
  <si>
    <t>SPY Total Return</t>
  </si>
  <si>
    <t>Stock Total Return</t>
  </si>
  <si>
    <r>
      <t xml:space="preserve">Total Over / </t>
    </r>
    <r>
      <rPr>
        <b/>
        <sz val="12"/>
        <color rgb="FFC00000"/>
        <rFont val="Arial"/>
        <family val="2"/>
      </rPr>
      <t>Under</t>
    </r>
  </si>
  <si>
    <t>Stocks Weighted Avg Rtn</t>
  </si>
  <si>
    <t>SPY Weighted Avg Rtn</t>
  </si>
  <si>
    <t>Shs</t>
  </si>
  <si>
    <t>Cost Basis</t>
  </si>
  <si>
    <t>Current Value</t>
  </si>
  <si>
    <t>Purch SPY Weight</t>
  </si>
  <si>
    <t>Current SPY Weight</t>
  </si>
  <si>
    <t># of Periods</t>
  </si>
  <si>
    <t>ESNT</t>
  </si>
  <si>
    <t>GOOG</t>
  </si>
  <si>
    <t>REGN</t>
  </si>
  <si>
    <t>TSCO</t>
  </si>
  <si>
    <t>SPY closing prices available on BigCharts.com Historic Quotes.</t>
  </si>
  <si>
    <t># of Shares</t>
  </si>
  <si>
    <t>Company</t>
  </si>
  <si>
    <t>Symbol</t>
  </si>
  <si>
    <t>Shares</t>
  </si>
  <si>
    <t>Price</t>
  </si>
  <si>
    <t>Value</t>
  </si>
  <si>
    <t>% of Total</t>
  </si>
  <si>
    <t>Growth</t>
  </si>
  <si>
    <t>Proj P/E</t>
  </si>
  <si>
    <t>Proj Yield</t>
  </si>
  <si>
    <t>Fin Str</t>
  </si>
  <si>
    <t>EPS Stab</t>
  </si>
  <si>
    <t>Qlty</t>
  </si>
  <si>
    <t>PAR</t>
  </si>
  <si>
    <t>Cash</t>
  </si>
  <si>
    <t>Averages</t>
  </si>
  <si>
    <t>Alphabet (Google)</t>
  </si>
  <si>
    <t>GOOGL</t>
  </si>
  <si>
    <t>CBOE Global Markets</t>
  </si>
  <si>
    <t>CBOE</t>
  </si>
  <si>
    <t>Dollar General</t>
  </si>
  <si>
    <t>DG</t>
  </si>
  <si>
    <t>Essent Group*</t>
  </si>
  <si>
    <t>First Savings Financial*</t>
  </si>
  <si>
    <t>FSFG</t>
  </si>
  <si>
    <t>FleetCor Technologies</t>
  </si>
  <si>
    <t>FLT</t>
  </si>
  <si>
    <t>Horton, DR</t>
  </si>
  <si>
    <t>DHI</t>
  </si>
  <si>
    <t>Intelligent Systems*</t>
  </si>
  <si>
    <t>INS</t>
  </si>
  <si>
    <t>Middleby</t>
  </si>
  <si>
    <t>MIDD</t>
  </si>
  <si>
    <t>Regeneron Pharma</t>
  </si>
  <si>
    <t>Sprouts Farmers Market</t>
  </si>
  <si>
    <t>SFM</t>
  </si>
  <si>
    <t>Superior Group*</t>
  </si>
  <si>
    <t>SGC</t>
  </si>
  <si>
    <t>Tractor Supply</t>
  </si>
  <si>
    <t>Ulta Beauty</t>
  </si>
  <si>
    <t>ULTA</t>
  </si>
  <si>
    <t>Visa Inc.</t>
  </si>
  <si>
    <t>V</t>
  </si>
  <si>
    <t>Z</t>
  </si>
  <si>
    <t>AAA</t>
  </si>
  <si>
    <t>SCG</t>
  </si>
  <si>
    <r>
      <t xml:space="preserve">Out / </t>
    </r>
    <r>
      <rPr>
        <b/>
        <sz val="12"/>
        <color rgb="FFFF0000"/>
        <rFont val="Arial"/>
        <family val="2"/>
      </rPr>
      <t>Under</t>
    </r>
    <r>
      <rPr>
        <b/>
        <sz val="12"/>
        <color theme="1"/>
        <rFont val="Arial"/>
        <family val="2"/>
      </rPr>
      <t xml:space="preserve"> Perform</t>
    </r>
  </si>
  <si>
    <t>Total Stock Cost Basis</t>
  </si>
  <si>
    <t>Total Stock Current Value</t>
  </si>
  <si>
    <t>Total SPY Cost Basis</t>
  </si>
  <si>
    <t>Total SPY Current Value</t>
  </si>
  <si>
    <t>ITIC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</si>
</sst>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/d/yyyy;@"/>
    <numFmt numFmtId="165" formatCode="0.0%"/>
    <numFmt numFmtId="166" formatCode="#,##0;[Red]#,##0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Helvetica Neue"/>
      <family val="2"/>
    </font>
    <font>
      <sz val="12"/>
      <color rgb="FF333333"/>
      <name val="Helvetica Neue"/>
      <family val="2"/>
    </font>
    <font>
      <b/>
      <sz val="12"/>
      <color rgb="FF3333FF"/>
      <name val="Helvetica Neue"/>
      <family val="2"/>
    </font>
    <font>
      <b/>
      <sz val="12"/>
      <color rgb="FF009900"/>
      <name val="Helvetica Neue"/>
      <family val="2"/>
    </font>
    <font>
      <sz val="12"/>
      <color rgb="FF009900"/>
      <name val="Helvetica Neue"/>
      <family val="2"/>
    </font>
    <font>
      <u/>
      <sz val="12"/>
      <color theme="10"/>
      <name val="Calibri"/>
      <family val="2"/>
      <scheme val="minor"/>
    </font>
    <font>
      <sz val="8"/>
      <color rgb="FF333333"/>
      <name val="Helvetica Neue"/>
      <family val="2"/>
    </font>
    <font>
      <sz val="8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/>
    <xf numFmtId="164" fontId="9" fillId="0" borderId="0" xfId="0" applyNumberFormat="1" applyFont="1"/>
    <xf numFmtId="2" fontId="0" fillId="0" borderId="0" xfId="0" applyNumberFormat="1"/>
    <xf numFmtId="2" fontId="9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165" fontId="8" fillId="0" borderId="0" xfId="0" applyNumberFormat="1" applyFont="1"/>
    <xf numFmtId="0" fontId="8" fillId="0" borderId="0" xfId="0" applyFont="1"/>
    <xf numFmtId="166" fontId="8" fillId="0" borderId="0" xfId="0" applyNumberFormat="1" applyFont="1"/>
    <xf numFmtId="2" fontId="8" fillId="0" borderId="0" xfId="0" applyNumberFormat="1" applyFont="1"/>
    <xf numFmtId="165" fontId="8" fillId="0" borderId="0" xfId="1" applyNumberFormat="1" applyFont="1"/>
    <xf numFmtId="164" fontId="0" fillId="0" borderId="0" xfId="0" applyNumberFormat="1"/>
    <xf numFmtId="165" fontId="9" fillId="0" borderId="0" xfId="1" applyNumberFormat="1" applyFont="1"/>
    <xf numFmtId="0" fontId="2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8" fontId="11" fillId="0" borderId="0" xfId="0" applyNumberFormat="1" applyFont="1"/>
    <xf numFmtId="10" fontId="11" fillId="0" borderId="0" xfId="0" applyNumberFormat="1" applyFont="1"/>
    <xf numFmtId="9" fontId="11" fillId="0" borderId="0" xfId="0" applyNumberFormat="1" applyFont="1"/>
    <xf numFmtId="0" fontId="12" fillId="0" borderId="0" xfId="0" applyFont="1"/>
    <xf numFmtId="0" fontId="15" fillId="0" borderId="0" xfId="2"/>
    <xf numFmtId="10" fontId="13" fillId="0" borderId="0" xfId="0" applyNumberFormat="1" applyFont="1"/>
    <xf numFmtId="0" fontId="14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8" fillId="0" borderId="0" xfId="0" applyNumberFormat="1" applyFont="1"/>
    <xf numFmtId="14" fontId="9" fillId="0" borderId="0" xfId="0" applyNumberFormat="1" applyFont="1"/>
    <xf numFmtId="165" fontId="2" fillId="0" borderId="0" xfId="0" applyNumberFormat="1" applyFont="1"/>
    <xf numFmtId="1" fontId="8" fillId="0" borderId="0" xfId="0" applyNumberFormat="1" applyFont="1"/>
    <xf numFmtId="0" fontId="8" fillId="0" borderId="0" xfId="0" applyFont="1" applyAlignment="1">
      <alignment wrapText="1"/>
    </xf>
    <xf numFmtId="8" fontId="0" fillId="0" borderId="0" xfId="0" applyNumberFormat="1"/>
    <xf numFmtId="8" fontId="4" fillId="0" borderId="0" xfId="0" applyNumberFormat="1" applyFont="1"/>
    <xf numFmtId="0" fontId="5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6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nifestinvesting.com/companies/dhi" TargetMode="External"/><Relationship Id="rId13" Type="http://schemas.openxmlformats.org/officeDocument/2006/relationships/hyperlink" Target="https://www.manifestinvesting.com/companies/sgc" TargetMode="External"/><Relationship Id="rId3" Type="http://schemas.openxmlformats.org/officeDocument/2006/relationships/hyperlink" Target="https://www.manifestinvesting.com/companies/cboe" TargetMode="External"/><Relationship Id="rId7" Type="http://schemas.openxmlformats.org/officeDocument/2006/relationships/hyperlink" Target="https://www.manifestinvesting.com/companies/flt" TargetMode="External"/><Relationship Id="rId12" Type="http://schemas.openxmlformats.org/officeDocument/2006/relationships/hyperlink" Target="https://www.manifestinvesting.com/companies/sfm" TargetMode="External"/><Relationship Id="rId2" Type="http://schemas.openxmlformats.org/officeDocument/2006/relationships/hyperlink" Target="https://www.manifestinvesting.com/companies/googl" TargetMode="External"/><Relationship Id="rId16" Type="http://schemas.openxmlformats.org/officeDocument/2006/relationships/hyperlink" Target="https://www.manifestinvesting.com/companies/v" TargetMode="External"/><Relationship Id="rId1" Type="http://schemas.openxmlformats.org/officeDocument/2006/relationships/hyperlink" Target="https://www.manifestinvesting.com/companies/goog" TargetMode="External"/><Relationship Id="rId6" Type="http://schemas.openxmlformats.org/officeDocument/2006/relationships/hyperlink" Target="https://www.manifestinvesting.com/companies/fsfg" TargetMode="External"/><Relationship Id="rId11" Type="http://schemas.openxmlformats.org/officeDocument/2006/relationships/hyperlink" Target="https://www.manifestinvesting.com/companies/regn" TargetMode="External"/><Relationship Id="rId5" Type="http://schemas.openxmlformats.org/officeDocument/2006/relationships/hyperlink" Target="https://www.manifestinvesting.com/companies/esnt" TargetMode="External"/><Relationship Id="rId15" Type="http://schemas.openxmlformats.org/officeDocument/2006/relationships/hyperlink" Target="https://www.manifestinvesting.com/companies/ulta" TargetMode="External"/><Relationship Id="rId10" Type="http://schemas.openxmlformats.org/officeDocument/2006/relationships/hyperlink" Target="https://www.manifestinvesting.com/companies/midd" TargetMode="External"/><Relationship Id="rId4" Type="http://schemas.openxmlformats.org/officeDocument/2006/relationships/hyperlink" Target="https://www.manifestinvesting.com/companies/dg" TargetMode="External"/><Relationship Id="rId9" Type="http://schemas.openxmlformats.org/officeDocument/2006/relationships/hyperlink" Target="https://www.manifestinvesting.com/companies/ins" TargetMode="External"/><Relationship Id="rId14" Type="http://schemas.openxmlformats.org/officeDocument/2006/relationships/hyperlink" Target="https://www.manifestinvesting.com/companies/ts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FF47F-D7C0-3841-8871-E53504480A69}">
  <dimension ref="B1:X121"/>
  <sheetViews>
    <sheetView tabSelected="1" topLeftCell="A4" workbookViewId="0">
      <pane ySplit="3" topLeftCell="A67" activePane="bottomLeft" state="frozen"/>
      <selection activeCell="A4" sqref="A4"/>
      <selection pane="bottomLeft" activeCell="K70" sqref="K70"/>
    </sheetView>
  </sheetViews>
  <sheetFormatPr defaultColWidth="11" defaultRowHeight="15.75"/>
  <cols>
    <col min="1" max="1" width="4.375" customWidth="1"/>
    <col min="2" max="2" width="8.625" customWidth="1"/>
    <col min="3" max="3" width="11.5" customWidth="1"/>
    <col min="4" max="4" width="11" customWidth="1"/>
    <col min="5" max="5" width="14.5" bestFit="1" customWidth="1"/>
    <col min="6" max="6" width="12.875" customWidth="1"/>
    <col min="7" max="7" width="9.125" customWidth="1"/>
    <col min="8" max="8" width="10.375" customWidth="1"/>
    <col min="9" max="9" width="10.125" customWidth="1"/>
    <col min="10" max="10" width="10.5" customWidth="1"/>
    <col min="11" max="13" width="10.375" customWidth="1"/>
    <col min="14" max="14" width="2.125" customWidth="1"/>
    <col min="15" max="15" width="7.125" customWidth="1"/>
    <col min="16" max="17" width="10.375" customWidth="1"/>
    <col min="18" max="18" width="9.625" customWidth="1"/>
    <col min="19" max="19" width="10.375" customWidth="1"/>
    <col min="20" max="20" width="8.375" customWidth="1"/>
  </cols>
  <sheetData>
    <row r="1" spans="2:24">
      <c r="B1" s="1"/>
      <c r="G1" s="2" t="s">
        <v>0</v>
      </c>
    </row>
    <row r="2" spans="2:24">
      <c r="B2" s="1" t="s">
        <v>1</v>
      </c>
    </row>
    <row r="3" spans="2:24" ht="8.1" customHeight="1">
      <c r="B3" s="1"/>
    </row>
    <row r="4" spans="2:24">
      <c r="B4" s="1" t="s">
        <v>2</v>
      </c>
      <c r="C4" s="3">
        <v>44450</v>
      </c>
      <c r="D4" s="1" t="s">
        <v>3</v>
      </c>
      <c r="E4" s="44">
        <v>445.44</v>
      </c>
      <c r="G4" s="45" t="s">
        <v>4</v>
      </c>
      <c r="H4" s="45"/>
      <c r="I4" s="45"/>
      <c r="J4" s="45"/>
    </row>
    <row r="5" spans="2:24" ht="48" customHeight="1">
      <c r="B5" s="4" t="s">
        <v>5</v>
      </c>
      <c r="C5" s="5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6" t="s">
        <v>16</v>
      </c>
      <c r="N5" s="7"/>
      <c r="O5" s="8" t="s">
        <v>17</v>
      </c>
      <c r="P5" s="9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42" t="s">
        <v>75</v>
      </c>
      <c r="V5" s="9" t="s">
        <v>76</v>
      </c>
      <c r="W5" s="9" t="s">
        <v>77</v>
      </c>
      <c r="X5" s="9" t="s">
        <v>78</v>
      </c>
    </row>
    <row r="6" spans="2:24" ht="6" customHeight="1">
      <c r="B6" s="11"/>
      <c r="C6" s="12"/>
      <c r="D6" s="13"/>
      <c r="E6" s="14"/>
      <c r="F6" s="13"/>
      <c r="G6" s="15"/>
      <c r="H6" s="16"/>
      <c r="I6" s="15"/>
      <c r="J6" s="15"/>
      <c r="K6" s="16"/>
      <c r="L6" s="16"/>
      <c r="M6" s="16"/>
      <c r="N6" s="16"/>
      <c r="O6" s="17"/>
      <c r="P6" s="19"/>
      <c r="Q6" s="19"/>
      <c r="R6" s="19"/>
      <c r="S6" s="19"/>
      <c r="T6" s="18"/>
      <c r="U6" s="19"/>
      <c r="V6" s="19"/>
      <c r="W6" s="19"/>
      <c r="X6" s="19"/>
    </row>
    <row r="7" spans="2:24">
      <c r="B7" s="1" t="s">
        <v>47</v>
      </c>
      <c r="C7" s="38">
        <v>44270</v>
      </c>
      <c r="D7" s="20">
        <v>396.41</v>
      </c>
      <c r="E7" s="20">
        <v>103.65</v>
      </c>
      <c r="F7" s="20">
        <v>126.14</v>
      </c>
      <c r="G7" s="21">
        <f>_xlfn.RRI($T7,$D7,$E$4)</f>
        <v>0.26869243697666589</v>
      </c>
      <c r="H7" s="17">
        <f>_xlfn.RRI($T7,$E7,$F7)</f>
        <v>0.49295941002792065</v>
      </c>
      <c r="I7" s="21">
        <f>$E$4/D7-1</f>
        <v>0.12368507353497638</v>
      </c>
      <c r="J7" s="21">
        <f>F7/E7-1</f>
        <v>0.21698022190062716</v>
      </c>
      <c r="K7" s="17">
        <f>J7-I7</f>
        <v>9.3295148365650782E-2</v>
      </c>
      <c r="L7" s="17">
        <f>(V7/U7)-1</f>
        <v>0.21698022190062716</v>
      </c>
      <c r="M7" s="21">
        <f>(X7/W7)-1</f>
        <v>0.12368507353497638</v>
      </c>
      <c r="N7" s="21"/>
      <c r="O7" s="18">
        <v>94</v>
      </c>
      <c r="P7" s="19">
        <f>O7*E7</f>
        <v>9743.1</v>
      </c>
      <c r="Q7" s="19">
        <f t="shared" ref="Q7" si="0">O7*F7</f>
        <v>11857.16</v>
      </c>
      <c r="R7" s="19">
        <f t="shared" ref="R7" si="1">O7*D7/(D7/E7)</f>
        <v>9743.1</v>
      </c>
      <c r="S7" s="19">
        <f t="shared" ref="S7" si="2">O7*$E$4/(D7/E7)</f>
        <v>10948.176039958629</v>
      </c>
      <c r="T7" s="20">
        <f>ROUND(($C$4-C7)/365,2)</f>
        <v>0.49</v>
      </c>
      <c r="U7" s="19">
        <f>P7</f>
        <v>9743.1</v>
      </c>
      <c r="V7" s="19">
        <f t="shared" ref="V7:X7" si="3">Q7</f>
        <v>11857.16</v>
      </c>
      <c r="W7" s="19">
        <f t="shared" si="3"/>
        <v>9743.1</v>
      </c>
      <c r="X7" s="19">
        <f t="shared" si="3"/>
        <v>10948.176039958629</v>
      </c>
    </row>
    <row r="8" spans="2:24" ht="6" customHeight="1">
      <c r="B8" s="11"/>
      <c r="C8" s="12"/>
      <c r="D8" s="14"/>
      <c r="E8" s="14"/>
      <c r="F8" s="20"/>
      <c r="G8" s="21"/>
      <c r="H8" s="17"/>
      <c r="I8" s="21"/>
      <c r="J8" s="21"/>
      <c r="K8" s="17"/>
      <c r="L8" s="17"/>
      <c r="M8" s="17"/>
      <c r="N8" s="17"/>
      <c r="O8" s="17"/>
      <c r="P8" s="19"/>
      <c r="Q8" s="19"/>
      <c r="R8" s="19"/>
      <c r="S8" s="19"/>
      <c r="T8" s="18"/>
      <c r="U8" s="19"/>
      <c r="V8" s="19"/>
      <c r="W8" s="19"/>
      <c r="X8" s="19"/>
    </row>
    <row r="9" spans="2:24">
      <c r="B9" s="1" t="s">
        <v>49</v>
      </c>
      <c r="C9" s="39">
        <v>42961</v>
      </c>
      <c r="D9" s="14">
        <v>246.54</v>
      </c>
      <c r="E9" s="14">
        <v>77.094999999999999</v>
      </c>
      <c r="F9" s="20">
        <v>218.05</v>
      </c>
      <c r="G9" s="23">
        <f>_xlfn.RRI($T9,$D9,$E$4)</f>
        <v>0.15602208971691356</v>
      </c>
      <c r="H9" s="17">
        <f>_xlfn.RRI($T9,$E9,$F9)</f>
        <v>0.29023579930675414</v>
      </c>
      <c r="I9" s="23">
        <f>$E$4/D9-1</f>
        <v>0.80676563640788523</v>
      </c>
      <c r="J9" s="21">
        <f>F9/E9-1</f>
        <v>1.8283286853881577</v>
      </c>
      <c r="K9" s="17">
        <f t="shared" ref="K9:K10" si="4">J9-I9</f>
        <v>1.0215630489802725</v>
      </c>
      <c r="L9" s="17"/>
      <c r="M9" s="18"/>
      <c r="N9" s="18"/>
      <c r="O9" s="11">
        <v>4</v>
      </c>
      <c r="P9" s="19">
        <f t="shared" ref="P9:P10" si="5">O9*E9</f>
        <v>308.38</v>
      </c>
      <c r="Q9" s="19">
        <f t="shared" ref="Q9:Q10" si="6">O9*F9</f>
        <v>872.2</v>
      </c>
      <c r="R9" s="19">
        <f t="shared" ref="R9:R10" si="7">O9*D9/(D9/E9)</f>
        <v>308.38</v>
      </c>
      <c r="S9" s="19">
        <f t="shared" ref="S9:S10" si="8">O9*$E$4/(D9/E9)</f>
        <v>557.17038695546364</v>
      </c>
      <c r="T9" s="20">
        <f>ROUND(($C$4-C9)/365,2)</f>
        <v>4.08</v>
      </c>
      <c r="U9" s="19"/>
      <c r="V9" s="19"/>
      <c r="W9" s="19"/>
      <c r="X9" s="19"/>
    </row>
    <row r="10" spans="2:24">
      <c r="B10" s="1" t="s">
        <v>49</v>
      </c>
      <c r="C10" s="39">
        <v>43024</v>
      </c>
      <c r="D10" s="14">
        <v>255.29</v>
      </c>
      <c r="E10" s="14">
        <v>82.072395999999998</v>
      </c>
      <c r="F10" s="20">
        <f>F9</f>
        <v>218.05</v>
      </c>
      <c r="G10" s="23">
        <f>_xlfn.RRI($T10,$D10,$E$4)</f>
        <v>0.15300191392209062</v>
      </c>
      <c r="H10" s="17">
        <f>_xlfn.RRI($T10,$E10,$F10)</f>
        <v>0.28390150550631188</v>
      </c>
      <c r="I10" s="23">
        <f>$E$4/D10-1</f>
        <v>0.74483920247561608</v>
      </c>
      <c r="J10" s="21">
        <f>F10/E10-1</f>
        <v>1.6568007104361864</v>
      </c>
      <c r="K10" s="17">
        <f t="shared" si="4"/>
        <v>0.91196150796057029</v>
      </c>
      <c r="L10" s="17">
        <f>(V10/U10)-1</f>
        <v>1.6632613999176558</v>
      </c>
      <c r="M10" s="21">
        <f>(X10/W10)-1</f>
        <v>0.74717169349023393</v>
      </c>
      <c r="N10" s="21"/>
      <c r="O10" s="11">
        <v>96</v>
      </c>
      <c r="P10" s="19">
        <f t="shared" si="5"/>
        <v>7878.9500159999998</v>
      </c>
      <c r="Q10" s="19">
        <f t="shared" si="6"/>
        <v>20932.800000000003</v>
      </c>
      <c r="R10" s="19">
        <f t="shared" si="7"/>
        <v>7878.9500160000007</v>
      </c>
      <c r="S10" s="19">
        <f t="shared" si="8"/>
        <v>13747.500862262681</v>
      </c>
      <c r="T10" s="20">
        <f>ROUND(($C$4-C10)/365,2)</f>
        <v>3.91</v>
      </c>
      <c r="U10" s="19">
        <f>SUM(P9:P10)</f>
        <v>8187.3300159999999</v>
      </c>
      <c r="V10" s="19">
        <f t="shared" ref="V10" si="9">SUM(Q9:Q10)</f>
        <v>21805.000000000004</v>
      </c>
      <c r="W10" s="19">
        <f t="shared" ref="W10" si="10">SUM(R9:R10)</f>
        <v>8187.3300160000008</v>
      </c>
      <c r="X10" s="19">
        <f t="shared" ref="X10" si="11">SUM(S9:S10)</f>
        <v>14304.671249218145</v>
      </c>
    </row>
    <row r="11" spans="2:24" ht="6" customHeight="1">
      <c r="B11" s="11"/>
      <c r="C11" s="12"/>
      <c r="D11" s="14"/>
      <c r="E11" s="14"/>
      <c r="F11" s="20"/>
      <c r="G11" s="21"/>
      <c r="H11" s="17"/>
      <c r="I11" s="21"/>
      <c r="J11" s="21"/>
      <c r="K11" s="17"/>
      <c r="L11" s="17"/>
      <c r="M11" s="17"/>
      <c r="N11" s="17"/>
      <c r="O11" s="17"/>
      <c r="P11" s="19"/>
      <c r="Q11" s="19"/>
      <c r="R11" s="19"/>
      <c r="S11" s="19"/>
      <c r="T11" s="18"/>
      <c r="U11" s="19"/>
      <c r="V11" s="19"/>
      <c r="W11" s="19"/>
      <c r="X11" s="19"/>
    </row>
    <row r="12" spans="2:24">
      <c r="B12" s="1" t="s">
        <v>56</v>
      </c>
      <c r="C12" s="39">
        <v>44207</v>
      </c>
      <c r="D12" s="14">
        <v>378.69</v>
      </c>
      <c r="E12" s="14">
        <v>66.546762999999999</v>
      </c>
      <c r="F12" s="20">
        <v>89.59</v>
      </c>
      <c r="G12" s="23">
        <f>_xlfn.RRI($T12,$D12,$E$4)</f>
        <v>0.27418329041042333</v>
      </c>
      <c r="H12" s="17">
        <f>_xlfn.RRI($T12,$E12,$F12)</f>
        <v>0.55860198860095478</v>
      </c>
      <c r="I12" s="23">
        <f>$E$4/D12-1</f>
        <v>0.17626554701734931</v>
      </c>
      <c r="J12" s="21">
        <f>F12/E12-1</f>
        <v>0.34627134305540919</v>
      </c>
      <c r="K12" s="17">
        <f t="shared" ref="K12:K13" si="12">J12-I12</f>
        <v>0.17000579603805988</v>
      </c>
      <c r="L12" s="17"/>
      <c r="M12" s="18"/>
      <c r="N12" s="18"/>
      <c r="O12" s="11">
        <v>0.27800000000000002</v>
      </c>
      <c r="P12" s="19">
        <f t="shared" ref="P12:P13" si="13">O12*E12</f>
        <v>18.500000114000002</v>
      </c>
      <c r="Q12" s="19">
        <f t="shared" ref="Q12:Q13" si="14">O12*F12</f>
        <v>24.906020000000002</v>
      </c>
      <c r="R12" s="19">
        <f t="shared" ref="R12:R13" si="15">O12*D12/(D12/E12)</f>
        <v>18.500000114000002</v>
      </c>
      <c r="S12" s="19">
        <f t="shared" ref="S12:S13" si="16">O12*$E$4/(D12/E12)</f>
        <v>21.760912753915235</v>
      </c>
      <c r="T12" s="20">
        <f>ROUND(($C$4-C12)/365,2)</f>
        <v>0.67</v>
      </c>
      <c r="U12" s="19"/>
      <c r="V12" s="19"/>
      <c r="W12" s="19"/>
      <c r="X12" s="19"/>
    </row>
    <row r="13" spans="2:24">
      <c r="B13" s="1" t="s">
        <v>56</v>
      </c>
      <c r="C13" s="39">
        <v>44207</v>
      </c>
      <c r="D13" s="14">
        <v>378.69</v>
      </c>
      <c r="E13" s="14">
        <v>66.540000000000006</v>
      </c>
      <c r="F13" s="20">
        <f>F12</f>
        <v>89.59</v>
      </c>
      <c r="G13" s="23">
        <f>_xlfn.RRI($T13,$D13,$E$4)</f>
        <v>0.27418329041042333</v>
      </c>
      <c r="H13" s="17">
        <f>_xlfn.RRI($T13,$E13,$F13)</f>
        <v>0.55883843237586217</v>
      </c>
      <c r="I13" s="23">
        <f>$E$4/D13-1</f>
        <v>0.17626554701734931</v>
      </c>
      <c r="J13" s="21">
        <f>F13/E13-1</f>
        <v>0.34640817553351355</v>
      </c>
      <c r="K13" s="17">
        <f t="shared" si="12"/>
        <v>0.17014262851616424</v>
      </c>
      <c r="L13" s="17">
        <f>(V13/U13)-1</f>
        <v>0.34640796796201401</v>
      </c>
      <c r="M13" s="21">
        <f>(X13/W13)-1</f>
        <v>0.17626554701734909</v>
      </c>
      <c r="N13" s="21"/>
      <c r="O13" s="11">
        <v>183</v>
      </c>
      <c r="P13" s="19">
        <f t="shared" si="13"/>
        <v>12176.820000000002</v>
      </c>
      <c r="Q13" s="19">
        <f t="shared" si="14"/>
        <v>16394.97</v>
      </c>
      <c r="R13" s="19">
        <f t="shared" si="15"/>
        <v>12176.820000000002</v>
      </c>
      <c r="S13" s="19">
        <f t="shared" si="16"/>
        <v>14323.1738382318</v>
      </c>
      <c r="T13" s="20">
        <f>ROUND(($C$4-C13)/365,2)</f>
        <v>0.67</v>
      </c>
      <c r="U13" s="19">
        <f>SUM(P12:P13)</f>
        <v>12195.320000114001</v>
      </c>
      <c r="V13" s="19">
        <f t="shared" ref="V13" si="17">SUM(Q12:Q13)</f>
        <v>16419.87602</v>
      </c>
      <c r="W13" s="19">
        <f t="shared" ref="W13" si="18">SUM(R12:R13)</f>
        <v>12195.320000114001</v>
      </c>
      <c r="X13" s="19">
        <f t="shared" ref="X13" si="19">SUM(S12:S13)</f>
        <v>14344.934750985714</v>
      </c>
    </row>
    <row r="14" spans="2:24" ht="6.95" customHeight="1">
      <c r="B14" s="11"/>
      <c r="C14" s="12"/>
      <c r="D14" s="14"/>
      <c r="E14" s="14"/>
      <c r="F14" s="20"/>
      <c r="G14" s="23"/>
      <c r="H14" s="17"/>
      <c r="I14" s="23"/>
      <c r="J14" s="21"/>
      <c r="K14" s="17"/>
      <c r="L14" s="17"/>
      <c r="M14" s="17"/>
      <c r="N14" s="17"/>
      <c r="O14" s="17"/>
      <c r="P14" s="19"/>
      <c r="Q14" s="19"/>
      <c r="R14" s="19"/>
      <c r="S14" s="19"/>
      <c r="T14" s="18"/>
      <c r="U14" s="19"/>
      <c r="V14" s="19"/>
      <c r="W14" s="19"/>
      <c r="X14" s="19"/>
    </row>
    <row r="15" spans="2:24">
      <c r="B15" s="11" t="s">
        <v>54</v>
      </c>
      <c r="C15" s="12">
        <v>43416</v>
      </c>
      <c r="D15" s="14">
        <v>272.57</v>
      </c>
      <c r="E15" s="14">
        <v>194.32289499999999</v>
      </c>
      <c r="F15" s="20">
        <v>260.75</v>
      </c>
      <c r="G15" s="23">
        <f>_xlfn.RRI($T15,$D15,$E$4)</f>
        <v>0.18952881827887014</v>
      </c>
      <c r="H15" s="17">
        <f>_xlfn.RRI($T15,$E15,$F15)</f>
        <v>0.10949103378509939</v>
      </c>
      <c r="I15" s="23">
        <f>$E$4/D15-1</f>
        <v>0.63422240158491405</v>
      </c>
      <c r="J15" s="21">
        <f>F15/E15-1</f>
        <v>0.34183879876841083</v>
      </c>
      <c r="K15" s="17">
        <f>J15-I15</f>
        <v>-0.29238360281650322</v>
      </c>
      <c r="L15" s="17">
        <f>(V15/U15)-1</f>
        <v>0.34183879876841083</v>
      </c>
      <c r="M15" s="21">
        <f>(X15/W15)-1</f>
        <v>0.63422240158491405</v>
      </c>
      <c r="N15" s="21"/>
      <c r="O15" s="18">
        <v>38</v>
      </c>
      <c r="P15" s="19">
        <f>O15*E15</f>
        <v>7384.2700099999993</v>
      </c>
      <c r="Q15" s="19">
        <f t="shared" ref="Q15" si="20">O15*F15</f>
        <v>9908.5</v>
      </c>
      <c r="R15" s="19">
        <f t="shared" ref="R15" si="21">O15*D15/(D15/E15)</f>
        <v>7384.2700100000002</v>
      </c>
      <c r="S15" s="19">
        <f t="shared" ref="S15" si="22">O15*$E$4/(D15/E15)</f>
        <v>12067.539469693658</v>
      </c>
      <c r="T15" s="20">
        <f>ROUND(($C$4-C15)/365,2)</f>
        <v>2.83</v>
      </c>
      <c r="U15" s="19">
        <f>P15</f>
        <v>7384.2700099999993</v>
      </c>
      <c r="V15" s="19">
        <f t="shared" ref="V15" si="23">Q15</f>
        <v>9908.5</v>
      </c>
      <c r="W15" s="19">
        <f t="shared" ref="W15" si="24">R15</f>
        <v>7384.2700100000002</v>
      </c>
      <c r="X15" s="19">
        <f t="shared" ref="X15" si="25">S15</f>
        <v>12067.539469693658</v>
      </c>
    </row>
    <row r="16" spans="2:24" ht="6" customHeight="1">
      <c r="B16" s="11"/>
      <c r="C16" s="12"/>
      <c r="D16" s="20"/>
      <c r="E16" s="14"/>
      <c r="F16" s="20"/>
      <c r="G16" s="21"/>
      <c r="H16" s="17"/>
      <c r="I16" s="21"/>
      <c r="J16" s="21"/>
      <c r="K16" s="17"/>
      <c r="L16" s="17"/>
      <c r="M16" s="17"/>
      <c r="N16" s="17"/>
      <c r="O16" s="17"/>
      <c r="P16" s="19"/>
      <c r="Q16" s="19"/>
      <c r="R16" s="19"/>
      <c r="S16" s="19"/>
      <c r="T16" s="18"/>
      <c r="U16" s="19"/>
      <c r="V16" s="19"/>
      <c r="W16" s="19"/>
      <c r="X16" s="19"/>
    </row>
    <row r="17" spans="2:24">
      <c r="B17" s="11" t="s">
        <v>52</v>
      </c>
      <c r="C17" s="12">
        <v>44243</v>
      </c>
      <c r="D17" s="20">
        <v>392.3</v>
      </c>
      <c r="E17" s="14">
        <v>61.75</v>
      </c>
      <c r="F17" s="20">
        <v>83.6</v>
      </c>
      <c r="G17" s="21">
        <f>_xlfn.RRI($T17,$D17,$E$4)</f>
        <v>0.24965767899034841</v>
      </c>
      <c r="H17" s="17">
        <f>_xlfn.RRI($T17,$E17,$F17)</f>
        <v>0.7014663346810357</v>
      </c>
      <c r="I17" s="21">
        <f>$E$4/D17-1</f>
        <v>0.13545755799133308</v>
      </c>
      <c r="J17" s="21">
        <f>F17/E17-1</f>
        <v>0.3538461538461537</v>
      </c>
      <c r="K17" s="17">
        <f>J17-I17</f>
        <v>0.21838859585482062</v>
      </c>
      <c r="L17" s="17"/>
      <c r="M17" s="18"/>
      <c r="N17" s="18"/>
      <c r="O17" s="18">
        <v>21</v>
      </c>
      <c r="P17" s="19">
        <f t="shared" ref="P17:P20" si="26">O17*E17</f>
        <v>1296.75</v>
      </c>
      <c r="Q17" s="19">
        <f t="shared" ref="Q17:Q20" si="27">O17*F17</f>
        <v>1755.6</v>
      </c>
      <c r="R17" s="19">
        <f>O17*D17/(D17/E17)</f>
        <v>1296.7500000000002</v>
      </c>
      <c r="S17" s="19">
        <f>O17*$E$4/(D17/E17)</f>
        <v>1472.4045883252613</v>
      </c>
      <c r="T17" s="20">
        <f>ROUND(($C$4-C17)/365,2)</f>
        <v>0.56999999999999995</v>
      </c>
      <c r="U17" s="19"/>
      <c r="V17" s="19"/>
      <c r="W17" s="19"/>
      <c r="X17" s="19"/>
    </row>
    <row r="18" spans="2:24">
      <c r="B18" s="11" t="s">
        <v>52</v>
      </c>
      <c r="C18" s="12">
        <v>44270</v>
      </c>
      <c r="D18" s="20">
        <v>396.41</v>
      </c>
      <c r="E18" s="14">
        <v>69</v>
      </c>
      <c r="F18" s="20">
        <v>83.6</v>
      </c>
      <c r="G18" s="21">
        <f>_xlfn.RRI($T18,$D18,$E$4)</f>
        <v>0.26869243697666589</v>
      </c>
      <c r="H18" s="17">
        <f>_xlfn.RRI($T18,$E18,$F18)</f>
        <v>0.47950592100984091</v>
      </c>
      <c r="I18" s="21">
        <f>$E$4/D18-1</f>
        <v>0.12368507353497638</v>
      </c>
      <c r="J18" s="21">
        <f>F18/E18-1</f>
        <v>0.21159420289855069</v>
      </c>
      <c r="K18" s="17">
        <f t="shared" ref="K18:K20" si="28">J18-I18</f>
        <v>8.7909129363574312E-2</v>
      </c>
      <c r="L18" s="17"/>
      <c r="M18" s="18"/>
      <c r="N18" s="18"/>
      <c r="O18" s="18">
        <v>70</v>
      </c>
      <c r="P18" s="19">
        <f t="shared" si="26"/>
        <v>4830</v>
      </c>
      <c r="Q18" s="19">
        <f t="shared" si="27"/>
        <v>5852</v>
      </c>
      <c r="R18" s="19">
        <f t="shared" ref="R18:R20" si="29">O18*D18/(D18/E18)</f>
        <v>4830</v>
      </c>
      <c r="S18" s="19">
        <f t="shared" ref="S18:S20" si="30">O18*$E$4/(D18/E18)</f>
        <v>5427.3989051739363</v>
      </c>
      <c r="T18" s="20">
        <f>ROUND(($C$4-C18)/365,2)</f>
        <v>0.49</v>
      </c>
      <c r="U18" s="19"/>
      <c r="V18" s="19"/>
      <c r="W18" s="19"/>
      <c r="X18" s="19"/>
    </row>
    <row r="19" spans="2:24">
      <c r="B19" s="11" t="s">
        <v>52</v>
      </c>
      <c r="C19" s="12">
        <v>44298</v>
      </c>
      <c r="D19" s="20">
        <v>411.64</v>
      </c>
      <c r="E19" s="14">
        <v>68.010000000000005</v>
      </c>
      <c r="F19" s="20">
        <v>83.6</v>
      </c>
      <c r="G19" s="21">
        <f>_xlfn.RRI($T19,$D19,$E$4)</f>
        <v>0.20669955489210468</v>
      </c>
      <c r="H19" s="17">
        <f>_xlfn.RRI($T19,$E19,$F19)</f>
        <v>0.63460604780216356</v>
      </c>
      <c r="I19" s="21">
        <f>$E$4/D19-1</f>
        <v>8.211058206199584E-2</v>
      </c>
      <c r="J19" s="21">
        <f>F19/E19-1</f>
        <v>0.22923099544184655</v>
      </c>
      <c r="K19" s="17">
        <f t="shared" si="28"/>
        <v>0.14712041337985071</v>
      </c>
      <c r="L19" s="17">
        <f>(V19/U19)-1</f>
        <v>0.23346003146282612</v>
      </c>
      <c r="M19" s="21">
        <f>(X19/W19)-1</f>
        <v>0.10849074336769005</v>
      </c>
      <c r="N19" s="21"/>
      <c r="O19" s="18">
        <v>5</v>
      </c>
      <c r="P19" s="19">
        <f t="shared" si="26"/>
        <v>340.05</v>
      </c>
      <c r="Q19" s="19">
        <f t="shared" si="27"/>
        <v>418</v>
      </c>
      <c r="R19" s="19">
        <f t="shared" si="29"/>
        <v>340.05</v>
      </c>
      <c r="S19" s="19">
        <f t="shared" si="30"/>
        <v>367.97170343018172</v>
      </c>
      <c r="T19" s="20">
        <f>ROUND(($C$4-C19)/365,2)</f>
        <v>0.42</v>
      </c>
      <c r="U19" s="19">
        <f>SUM(P17:P20)</f>
        <v>10234.299999999999</v>
      </c>
      <c r="V19" s="19">
        <f t="shared" ref="V19:X19" si="31">SUM(Q17:Q20)</f>
        <v>12623.6</v>
      </c>
      <c r="W19" s="19">
        <f t="shared" si="31"/>
        <v>10234.299999999999</v>
      </c>
      <c r="X19" s="19">
        <f t="shared" si="31"/>
        <v>11344.62681484795</v>
      </c>
    </row>
    <row r="20" spans="2:24">
      <c r="B20" s="11" t="s">
        <v>52</v>
      </c>
      <c r="C20" s="12">
        <v>44298</v>
      </c>
      <c r="D20" s="20">
        <v>411.64</v>
      </c>
      <c r="E20" s="14">
        <v>68.5</v>
      </c>
      <c r="F20" s="20">
        <v>83.6</v>
      </c>
      <c r="G20" s="21">
        <f>_xlfn.RRI($T20,$D20,$E$4)</f>
        <v>0.20669955489210468</v>
      </c>
      <c r="H20" s="17">
        <f>_xlfn.RRI($T20,$E20,$F20)</f>
        <v>0.60690342367602268</v>
      </c>
      <c r="I20" s="21">
        <f>$E$4/D20-1</f>
        <v>8.211058206199584E-2</v>
      </c>
      <c r="J20" s="21">
        <f>F20/E20-1</f>
        <v>0.22043795620437945</v>
      </c>
      <c r="K20" s="17">
        <f t="shared" si="28"/>
        <v>0.13832737414238361</v>
      </c>
      <c r="L20" s="17"/>
      <c r="M20" s="18"/>
      <c r="N20" s="18"/>
      <c r="O20" s="18">
        <v>55</v>
      </c>
      <c r="P20" s="19">
        <f t="shared" si="26"/>
        <v>3767.5</v>
      </c>
      <c r="Q20" s="19">
        <f t="shared" si="27"/>
        <v>4598</v>
      </c>
      <c r="R20" s="19">
        <f t="shared" si="29"/>
        <v>3767.5</v>
      </c>
      <c r="S20" s="19">
        <f t="shared" si="30"/>
        <v>4076.8516179185699</v>
      </c>
      <c r="T20" s="20">
        <f>ROUND(($C$4-C20)/365,2)</f>
        <v>0.42</v>
      </c>
      <c r="U20" s="19"/>
      <c r="V20" s="19"/>
      <c r="W20" s="19"/>
      <c r="X20" s="19"/>
    </row>
    <row r="21" spans="2:24" ht="6" customHeight="1">
      <c r="B21" s="11"/>
      <c r="C21" s="12"/>
      <c r="D21" s="14"/>
      <c r="E21" s="14"/>
      <c r="F21" s="20"/>
      <c r="G21" s="21"/>
      <c r="H21" s="17"/>
      <c r="I21" s="21"/>
      <c r="J21" s="21"/>
      <c r="K21" s="17"/>
      <c r="L21" s="17"/>
      <c r="M21" s="17"/>
      <c r="N21" s="17"/>
      <c r="O21" s="17"/>
      <c r="P21" s="19"/>
      <c r="Q21" s="19"/>
      <c r="R21" s="19"/>
      <c r="S21" s="19"/>
      <c r="T21" s="18"/>
      <c r="U21" s="19"/>
      <c r="V21" s="19"/>
      <c r="W21" s="19"/>
      <c r="X21" s="19"/>
    </row>
    <row r="22" spans="2:24">
      <c r="B22" s="1" t="s">
        <v>24</v>
      </c>
      <c r="C22" s="39">
        <v>40707</v>
      </c>
      <c r="D22" s="14">
        <v>127.7</v>
      </c>
      <c r="E22" s="14">
        <v>255.057053</v>
      </c>
      <c r="F22" s="20">
        <v>2838.42</v>
      </c>
      <c r="G22" s="23">
        <f>_xlfn.RRI($T22,$D22,$E$4)</f>
        <v>0.12963052938548492</v>
      </c>
      <c r="H22" s="17">
        <f>_xlfn.RRI($T22,$E22,$F22)</f>
        <v>0.26500324933699093</v>
      </c>
      <c r="I22" s="23">
        <f>$E$4/D22-1</f>
        <v>2.488175411119812</v>
      </c>
      <c r="J22" s="21">
        <f>F22/E22-1</f>
        <v>10.128568948061986</v>
      </c>
      <c r="K22" s="17">
        <f t="shared" ref="K22:K24" si="32">J22-I22</f>
        <v>7.6403935369421738</v>
      </c>
      <c r="L22" s="17"/>
      <c r="M22" s="18"/>
      <c r="N22" s="18"/>
      <c r="O22" s="11">
        <v>2.991762</v>
      </c>
      <c r="P22" s="19">
        <f t="shared" ref="P22:P24" si="33">O22*E22</f>
        <v>763.06999899738605</v>
      </c>
      <c r="Q22" s="19">
        <f t="shared" ref="Q22:Q24" si="34">O22*F22</f>
        <v>8491.8770960399997</v>
      </c>
      <c r="R22" s="19">
        <f t="shared" ref="R22:R24" si="35">O22*D22/(D22/E22)</f>
        <v>763.06999899738605</v>
      </c>
      <c r="S22" s="19">
        <f t="shared" ref="S22:S24" si="36">O22*$E$4/(D22/E22)</f>
        <v>2661.7220074659012</v>
      </c>
      <c r="T22" s="20">
        <f>ROUND(($C$4-C22)/365,2)</f>
        <v>10.25</v>
      </c>
      <c r="U22" s="19"/>
      <c r="V22" s="19"/>
      <c r="W22" s="19"/>
      <c r="X22" s="19"/>
    </row>
    <row r="23" spans="2:24">
      <c r="B23" s="1" t="s">
        <v>24</v>
      </c>
      <c r="C23" s="39">
        <v>40798</v>
      </c>
      <c r="D23" s="14">
        <v>116.67</v>
      </c>
      <c r="E23" s="14">
        <v>262.69364300000001</v>
      </c>
      <c r="F23" s="20">
        <v>2838.42</v>
      </c>
      <c r="G23" s="23">
        <f>_xlfn.RRI($T23,$D23,$E$4)</f>
        <v>0.14320700438372547</v>
      </c>
      <c r="H23" s="17">
        <f>_xlfn.RRI($T23,$E23,$F23)</f>
        <v>0.2684093947052788</v>
      </c>
      <c r="I23" s="23">
        <f>$E$4/D23-1</f>
        <v>2.8179480586268961</v>
      </c>
      <c r="J23" s="21">
        <f>F23/E23-1</f>
        <v>9.8050578140560489</v>
      </c>
      <c r="K23" s="17">
        <f t="shared" si="32"/>
        <v>6.9871097554291524</v>
      </c>
      <c r="L23" s="17">
        <f>(V23/U23)-1</f>
        <v>9.4724576131547344</v>
      </c>
      <c r="M23" s="21">
        <f>(X23/W23)-1</f>
        <v>2.5398860047862857</v>
      </c>
      <c r="N23" s="21"/>
      <c r="O23" s="11">
        <v>2.0054919999999998</v>
      </c>
      <c r="P23" s="19">
        <f t="shared" si="33"/>
        <v>526.82999948735596</v>
      </c>
      <c r="Q23" s="19">
        <f t="shared" si="34"/>
        <v>5692.4286026399996</v>
      </c>
      <c r="R23" s="19">
        <f t="shared" si="35"/>
        <v>526.82999948735608</v>
      </c>
      <c r="S23" s="19">
        <f t="shared" si="36"/>
        <v>2011.4095737691598</v>
      </c>
      <c r="T23" s="20">
        <f>ROUND(($C$4-C23)/365,2)</f>
        <v>10.01</v>
      </c>
      <c r="U23" s="19">
        <f>SUM(P22:P24)</f>
        <v>1626.2199981222659</v>
      </c>
      <c r="V23" s="19">
        <f>SUM(Q22:Q24)</f>
        <v>17030.52</v>
      </c>
      <c r="W23" s="19">
        <f>SUM(R22:R24)</f>
        <v>1626.2199981222661</v>
      </c>
      <c r="X23" s="19">
        <f>SUM(S22:S24)</f>
        <v>5756.6334120565898</v>
      </c>
    </row>
    <row r="24" spans="2:24">
      <c r="B24" s="1" t="s">
        <v>24</v>
      </c>
      <c r="C24" s="39">
        <v>41225</v>
      </c>
      <c r="D24" s="14">
        <v>138.26499999999999</v>
      </c>
      <c r="E24" s="14">
        <v>335.39899400000002</v>
      </c>
      <c r="F24" s="20">
        <v>2838.42</v>
      </c>
      <c r="G24" s="23">
        <f>_xlfn.RRI($T24,$D24,$E$4)</f>
        <v>0.14149698498765662</v>
      </c>
      <c r="H24" s="17">
        <f>_xlfn.RRI($T24,$E24,$F24)</f>
        <v>0.27327584510198522</v>
      </c>
      <c r="I24" s="23">
        <f>$E$4/D24-1</f>
        <v>2.2216396051061369</v>
      </c>
      <c r="J24" s="21">
        <f>F24/E24-1</f>
        <v>7.4628160810762605</v>
      </c>
      <c r="K24" s="17">
        <f t="shared" si="32"/>
        <v>5.2411764759701231</v>
      </c>
      <c r="L24" s="17"/>
      <c r="M24" s="18"/>
      <c r="N24" s="18"/>
      <c r="O24" s="11">
        <v>1.0027459999999999</v>
      </c>
      <c r="P24" s="19">
        <f t="shared" si="33"/>
        <v>336.31999963752401</v>
      </c>
      <c r="Q24" s="19">
        <f t="shared" si="34"/>
        <v>2846.2143013199998</v>
      </c>
      <c r="R24" s="19">
        <f t="shared" si="35"/>
        <v>336.31999963752401</v>
      </c>
      <c r="S24" s="19">
        <f t="shared" si="36"/>
        <v>1083.501830821529</v>
      </c>
      <c r="T24" s="20">
        <f>ROUND(($C$4-C24)/365,2)</f>
        <v>8.84</v>
      </c>
      <c r="U24" s="19"/>
      <c r="V24" s="19"/>
      <c r="W24" s="19"/>
      <c r="X24" s="19"/>
    </row>
    <row r="25" spans="2:24" ht="6" customHeight="1">
      <c r="B25" s="11"/>
      <c r="C25" s="12"/>
      <c r="D25" s="14"/>
      <c r="E25" s="14"/>
      <c r="F25" s="20"/>
      <c r="G25" s="21"/>
      <c r="H25" s="17"/>
      <c r="I25" s="21"/>
      <c r="J25" s="21"/>
      <c r="K25" s="17"/>
      <c r="L25" s="17"/>
      <c r="M25" s="17"/>
      <c r="N25" s="17"/>
      <c r="O25" s="17"/>
      <c r="P25" s="19"/>
      <c r="Q25" s="19"/>
      <c r="R25" s="19"/>
      <c r="S25" s="19"/>
      <c r="T25" s="18"/>
      <c r="U25" s="19"/>
      <c r="V25" s="19"/>
      <c r="W25" s="19"/>
      <c r="X25" s="19"/>
    </row>
    <row r="26" spans="2:24">
      <c r="B26" s="1" t="s">
        <v>45</v>
      </c>
      <c r="C26" s="39">
        <v>40707</v>
      </c>
      <c r="D26" s="14">
        <v>127.7</v>
      </c>
      <c r="E26" s="14">
        <v>256.57666699999999</v>
      </c>
      <c r="F26" s="20">
        <v>2817.52</v>
      </c>
      <c r="G26" s="23">
        <f>_xlfn.RRI($T26,$D26,$E$4)</f>
        <v>0.12963052938548492</v>
      </c>
      <c r="H26" s="17">
        <f>_xlfn.RRI($T26,$E26,$F26)</f>
        <v>0.26335910447154021</v>
      </c>
      <c r="I26" s="23">
        <f>$E$4/D26-1</f>
        <v>2.488175411119812</v>
      </c>
      <c r="J26" s="21">
        <f>F26/E26-1</f>
        <v>9.9812011861546246</v>
      </c>
      <c r="K26" s="17">
        <f t="shared" ref="K26:K28" si="37">J26-I26</f>
        <v>7.4930257750348126</v>
      </c>
      <c r="L26" s="17"/>
      <c r="M26" s="18"/>
      <c r="N26" s="18"/>
      <c r="O26" s="11">
        <v>3</v>
      </c>
      <c r="P26" s="19">
        <f t="shared" ref="P26:P28" si="38">O26*E26</f>
        <v>769.7300009999999</v>
      </c>
      <c r="Q26" s="19">
        <f t="shared" ref="Q26:Q28" si="39">O26*F26</f>
        <v>8452.56</v>
      </c>
      <c r="R26" s="19">
        <f t="shared" ref="R26:R28" si="40">O26*D26/(D26/E26)</f>
        <v>769.73000100000002</v>
      </c>
      <c r="S26" s="19">
        <f t="shared" ref="S26:S28" si="41">O26*$E$4/(D26/E26)</f>
        <v>2684.9532626894279</v>
      </c>
      <c r="T26" s="20">
        <f>ROUND(($C$4-C26)/365,2)</f>
        <v>10.25</v>
      </c>
      <c r="U26" s="19"/>
      <c r="V26" s="19"/>
      <c r="W26" s="19"/>
      <c r="X26" s="19"/>
    </row>
    <row r="27" spans="2:24">
      <c r="B27" s="1" t="s">
        <v>45</v>
      </c>
      <c r="C27" s="39">
        <v>40798</v>
      </c>
      <c r="D27" s="14">
        <v>116.67</v>
      </c>
      <c r="E27" s="14">
        <v>264.255</v>
      </c>
      <c r="F27" s="20">
        <v>2817.52</v>
      </c>
      <c r="G27" s="23">
        <f>_xlfn.RRI($T27,$D27,$E$4)</f>
        <v>0.14320700438372547</v>
      </c>
      <c r="H27" s="17">
        <f>_xlfn.RRI($T27,$E27,$F27)</f>
        <v>0.26672312125998698</v>
      </c>
      <c r="I27" s="23">
        <f>$E$4/D27-1</f>
        <v>2.8179480586268961</v>
      </c>
      <c r="J27" s="21">
        <f>F27/E27-1</f>
        <v>9.6621255983803529</v>
      </c>
      <c r="K27" s="17">
        <f t="shared" si="37"/>
        <v>6.8441775397534563</v>
      </c>
      <c r="L27" s="17">
        <f>(V27/U27)-1</f>
        <v>9.3354772380624862</v>
      </c>
      <c r="M27" s="21">
        <f>(X27/W27)-1</f>
        <v>2.5397509173029444</v>
      </c>
      <c r="N27" s="21"/>
      <c r="O27" s="11">
        <v>2</v>
      </c>
      <c r="P27" s="19">
        <f t="shared" si="38"/>
        <v>528.51</v>
      </c>
      <c r="Q27" s="19">
        <f t="shared" si="39"/>
        <v>5635.04</v>
      </c>
      <c r="R27" s="19">
        <f t="shared" si="40"/>
        <v>528.51</v>
      </c>
      <c r="S27" s="19">
        <f t="shared" si="41"/>
        <v>2017.823728464901</v>
      </c>
      <c r="T27" s="20">
        <f>ROUND(($C$4-C27)/365,2)</f>
        <v>10.01</v>
      </c>
      <c r="U27" s="19">
        <f>SUM(P26:P28)</f>
        <v>1635.6400009999998</v>
      </c>
      <c r="V27" s="19">
        <f>SUM(Q26:Q28)</f>
        <v>16905.12</v>
      </c>
      <c r="W27" s="19">
        <f>SUM(R26:R28)</f>
        <v>1635.6400010000002</v>
      </c>
      <c r="X27" s="19">
        <f>SUM(S26:S28)</f>
        <v>5789.7581939171396</v>
      </c>
    </row>
    <row r="28" spans="2:24">
      <c r="B28" s="1" t="s">
        <v>45</v>
      </c>
      <c r="C28" s="39">
        <v>41225</v>
      </c>
      <c r="D28" s="14">
        <v>138.26499999999999</v>
      </c>
      <c r="E28" s="14">
        <v>337.4</v>
      </c>
      <c r="F28" s="20">
        <v>2817.52</v>
      </c>
      <c r="G28" s="23">
        <f>_xlfn.RRI($T28,$D28,$E$4)</f>
        <v>0.14149698498765662</v>
      </c>
      <c r="H28" s="17">
        <f>_xlfn.RRI($T28,$E28,$F28)</f>
        <v>0.27135602807832071</v>
      </c>
      <c r="I28" s="23">
        <f>$E$4/D28-1</f>
        <v>2.2216396051061369</v>
      </c>
      <c r="J28" s="21">
        <f>F28/E28-1</f>
        <v>7.350681683461767</v>
      </c>
      <c r="K28" s="17">
        <f t="shared" si="37"/>
        <v>5.1290420783556296</v>
      </c>
      <c r="L28" s="17"/>
      <c r="M28" s="18"/>
      <c r="N28" s="18"/>
      <c r="O28" s="11">
        <v>1</v>
      </c>
      <c r="P28" s="19">
        <f t="shared" si="38"/>
        <v>337.4</v>
      </c>
      <c r="Q28" s="19">
        <f t="shared" si="39"/>
        <v>2817.52</v>
      </c>
      <c r="R28" s="19">
        <f t="shared" si="40"/>
        <v>337.4</v>
      </c>
      <c r="S28" s="19">
        <f t="shared" si="41"/>
        <v>1086.9812027628107</v>
      </c>
      <c r="T28" s="20">
        <f>ROUND(($C$4-C28)/365,2)</f>
        <v>8.84</v>
      </c>
      <c r="U28" s="19"/>
      <c r="V28" s="19"/>
      <c r="W28" s="19"/>
      <c r="X28" s="19"/>
    </row>
    <row r="29" spans="2:24" ht="6" customHeight="1">
      <c r="B29" s="1"/>
      <c r="C29" s="12"/>
      <c r="D29" s="14"/>
      <c r="E29" s="14"/>
      <c r="F29" s="20"/>
      <c r="G29" s="23"/>
      <c r="H29" s="17"/>
      <c r="I29" s="23"/>
      <c r="J29" s="21"/>
      <c r="K29" s="17"/>
      <c r="L29" s="17"/>
      <c r="M29" s="17"/>
      <c r="N29" s="17"/>
      <c r="O29" s="17"/>
      <c r="P29" s="19"/>
      <c r="Q29" s="19"/>
      <c r="R29" s="19"/>
      <c r="S29" s="19"/>
      <c r="T29" s="18"/>
      <c r="U29" s="19"/>
      <c r="V29" s="19"/>
      <c r="W29" s="19"/>
      <c r="X29" s="19"/>
    </row>
    <row r="30" spans="2:24">
      <c r="B30" s="11" t="s">
        <v>58</v>
      </c>
      <c r="C30" s="12">
        <v>44362</v>
      </c>
      <c r="D30" s="14">
        <v>424.48</v>
      </c>
      <c r="E30" s="14">
        <v>33.15</v>
      </c>
      <c r="F30" s="20">
        <v>38.6</v>
      </c>
      <c r="G30" s="23">
        <f>_xlfn.RRI($T30,$D30,$E$4)</f>
        <v>0.22240913672716722</v>
      </c>
      <c r="H30" s="17">
        <f>_xlfn.RRI($T30,$E30,$F30)</f>
        <v>0.88552538204127118</v>
      </c>
      <c r="I30" s="23">
        <f>$E$4/D30-1</f>
        <v>4.9378062570674564E-2</v>
      </c>
      <c r="J30" s="21">
        <f>F30/E30-1</f>
        <v>0.16440422322775272</v>
      </c>
      <c r="K30" s="17">
        <f t="shared" ref="K30:K32" si="42">J30-I30</f>
        <v>0.11502616065707816</v>
      </c>
      <c r="L30" s="17"/>
      <c r="M30" s="18"/>
      <c r="N30" s="18"/>
      <c r="O30" s="18">
        <v>30</v>
      </c>
      <c r="P30" s="19">
        <f t="shared" ref="P30:P32" si="43">O30*E30</f>
        <v>994.5</v>
      </c>
      <c r="Q30" s="19">
        <f t="shared" ref="Q30:Q32" si="44">O30*F30</f>
        <v>1158</v>
      </c>
      <c r="R30" s="19">
        <f t="shared" ref="R30:R32" si="45">O30*D30/(D30/E30)</f>
        <v>994.50000000000011</v>
      </c>
      <c r="S30" s="19">
        <f t="shared" ref="S30:S32" si="46">O30*$E$4/(D30/E30)</f>
        <v>1043.6064832265361</v>
      </c>
      <c r="T30" s="20">
        <f>ROUND(($C$4-C30)/365,2)</f>
        <v>0.24</v>
      </c>
      <c r="U30" s="19"/>
      <c r="V30" s="19"/>
      <c r="W30" s="19"/>
      <c r="X30" s="19"/>
    </row>
    <row r="31" spans="2:24">
      <c r="B31" s="11" t="s">
        <v>58</v>
      </c>
      <c r="C31" s="12">
        <v>44362</v>
      </c>
      <c r="D31" s="14">
        <v>424.48</v>
      </c>
      <c r="E31" s="14">
        <v>33.06</v>
      </c>
      <c r="F31" s="20">
        <v>38.6</v>
      </c>
      <c r="G31" s="23">
        <f>_xlfn.RRI($T31,$D31,$E$4)</f>
        <v>0.22240913672716722</v>
      </c>
      <c r="H31" s="17">
        <f>_xlfn.RRI($T31,$E31,$F31)</f>
        <v>0.90700528946530845</v>
      </c>
      <c r="I31" s="23">
        <f>$E$4/D31-1</f>
        <v>4.9378062570674564E-2</v>
      </c>
      <c r="J31" s="21">
        <f>F31/E31-1</f>
        <v>0.16757410768300063</v>
      </c>
      <c r="K31" s="17">
        <f t="shared" si="42"/>
        <v>0.11819604511232606</v>
      </c>
      <c r="L31" s="17">
        <f>(V31/U31)-1</f>
        <v>0.16730929160051411</v>
      </c>
      <c r="M31" s="21">
        <f>(X31/W31)-1</f>
        <v>4.9378062570674786E-2</v>
      </c>
      <c r="N31" s="21"/>
      <c r="O31" s="18">
        <v>130</v>
      </c>
      <c r="P31" s="19">
        <f t="shared" si="43"/>
        <v>4297.8</v>
      </c>
      <c r="Q31" s="19">
        <f t="shared" si="44"/>
        <v>5018</v>
      </c>
      <c r="R31" s="19">
        <f t="shared" si="45"/>
        <v>4297.8</v>
      </c>
      <c r="S31" s="19">
        <f t="shared" si="46"/>
        <v>4510.0170373162455</v>
      </c>
      <c r="T31" s="20">
        <f>ROUND(($C$4-C31)/365,2)</f>
        <v>0.24</v>
      </c>
      <c r="U31" s="19">
        <f>SUM(P30:P32)</f>
        <v>11904.3</v>
      </c>
      <c r="V31" s="19">
        <f>SUM(Q30:Q32)</f>
        <v>13896</v>
      </c>
      <c r="W31" s="19">
        <f>SUM(R30:R32)</f>
        <v>11904.3</v>
      </c>
      <c r="X31" s="19">
        <f>SUM(S30:S32)</f>
        <v>12492.111270260084</v>
      </c>
    </row>
    <row r="32" spans="2:24">
      <c r="B32" s="11" t="s">
        <v>58</v>
      </c>
      <c r="C32" s="12">
        <v>44362</v>
      </c>
      <c r="D32" s="14">
        <v>424.48</v>
      </c>
      <c r="E32" s="14">
        <v>33.06</v>
      </c>
      <c r="F32" s="20">
        <v>38.6</v>
      </c>
      <c r="G32" s="23">
        <f>_xlfn.RRI($T32,$D32,$E$4)</f>
        <v>0.22240913672716722</v>
      </c>
      <c r="H32" s="17">
        <f>_xlfn.RRI($T32,$E32,$F32)</f>
        <v>0.90700528946530845</v>
      </c>
      <c r="I32" s="23">
        <f>$E$4/D32-1</f>
        <v>4.9378062570674564E-2</v>
      </c>
      <c r="J32" s="21">
        <f>F32/E32-1</f>
        <v>0.16757410768300063</v>
      </c>
      <c r="K32" s="17">
        <f t="shared" si="42"/>
        <v>0.11819604511232606</v>
      </c>
      <c r="L32" s="17"/>
      <c r="M32" s="18"/>
      <c r="N32" s="18"/>
      <c r="O32" s="18">
        <v>200</v>
      </c>
      <c r="P32" s="19">
        <f t="shared" si="43"/>
        <v>6612</v>
      </c>
      <c r="Q32" s="19">
        <f t="shared" si="44"/>
        <v>7720</v>
      </c>
      <c r="R32" s="19">
        <f t="shared" si="45"/>
        <v>6612</v>
      </c>
      <c r="S32" s="19">
        <f t="shared" si="46"/>
        <v>6938.4877497173011</v>
      </c>
      <c r="T32" s="20">
        <f>ROUND(($C$4-C32)/365,2)</f>
        <v>0.24</v>
      </c>
      <c r="U32" s="19"/>
      <c r="V32" s="19"/>
      <c r="W32" s="19"/>
      <c r="X32" s="19"/>
    </row>
    <row r="33" spans="2:24" ht="6" customHeight="1">
      <c r="B33" s="11"/>
      <c r="C33" s="12"/>
      <c r="D33" s="14"/>
      <c r="E33" s="14"/>
      <c r="F33" s="20"/>
      <c r="G33" s="23"/>
      <c r="H33" s="17"/>
      <c r="I33" s="23"/>
      <c r="J33" s="21"/>
      <c r="K33" s="17"/>
      <c r="L33" s="17"/>
      <c r="M33" s="18"/>
      <c r="N33" s="18"/>
      <c r="O33" s="18"/>
      <c r="P33" s="19"/>
      <c r="Q33" s="19"/>
      <c r="R33" s="19"/>
      <c r="S33" s="19"/>
      <c r="T33" s="20"/>
      <c r="U33" s="19"/>
      <c r="V33" s="19"/>
      <c r="W33" s="19"/>
      <c r="X33" s="19"/>
    </row>
    <row r="34" spans="2:24">
      <c r="B34" s="11" t="s">
        <v>79</v>
      </c>
      <c r="C34" s="12">
        <v>44424</v>
      </c>
      <c r="D34" s="14">
        <v>447.02</v>
      </c>
      <c r="E34" s="14">
        <v>189</v>
      </c>
      <c r="F34" s="20">
        <v>185.05</v>
      </c>
      <c r="G34" s="23">
        <f>_xlfn.RRI($T34,$D34,$E$4)</f>
        <v>-4.9324554671451137E-2</v>
      </c>
      <c r="H34" s="17">
        <f>_xlfn.RRI($T34,$E34,$F34)</f>
        <v>-0.26046076794862427</v>
      </c>
      <c r="I34" s="23">
        <f>$E$4/D34-1</f>
        <v>-3.5345174712539951E-3</v>
      </c>
      <c r="J34" s="21">
        <f>F34/E34-1</f>
        <v>-2.0899470899470862E-2</v>
      </c>
      <c r="K34" s="17">
        <f t="shared" ref="K34" si="47">J34-I34</f>
        <v>-1.7364953428216867E-2</v>
      </c>
      <c r="L34" s="17">
        <f>(V34/U34)-1</f>
        <v>-2.0899470899470862E-2</v>
      </c>
      <c r="M34" s="21">
        <f>(X34/W34)-1</f>
        <v>-3.5345174712539951E-3</v>
      </c>
      <c r="N34" s="21"/>
      <c r="O34" s="18">
        <v>71</v>
      </c>
      <c r="P34" s="19">
        <f t="shared" ref="P34" si="48">O34*E34</f>
        <v>13419</v>
      </c>
      <c r="Q34" s="19">
        <f t="shared" ref="Q34" si="49">O34*F34</f>
        <v>13138.550000000001</v>
      </c>
      <c r="R34" s="19">
        <f t="shared" ref="R34" si="50">O34*D34/(D34/E34)</f>
        <v>13418.999999999998</v>
      </c>
      <c r="S34" s="19">
        <f t="shared" ref="S34" si="51">O34*$E$4/(D34/E34)</f>
        <v>13371.570310053241</v>
      </c>
      <c r="T34" s="20">
        <f>ROUND(($C$4-C34)/365,2)</f>
        <v>7.0000000000000007E-2</v>
      </c>
      <c r="U34" s="19">
        <f>SUM(P34:P34)</f>
        <v>13419</v>
      </c>
      <c r="V34" s="19">
        <f>SUM(Q33:Q35)</f>
        <v>13138.550000000001</v>
      </c>
      <c r="W34" s="19">
        <f>SUM(R33:R35)</f>
        <v>13418.999999999998</v>
      </c>
      <c r="X34" s="19">
        <f>SUM(S33:S35)</f>
        <v>13371.570310053241</v>
      </c>
    </row>
    <row r="35" spans="2:24" ht="6" customHeight="1">
      <c r="B35" s="11"/>
      <c r="C35" s="12"/>
      <c r="D35" s="14"/>
      <c r="E35" s="14"/>
      <c r="F35" s="20"/>
      <c r="G35" s="23"/>
      <c r="H35" s="17"/>
      <c r="I35" s="23"/>
      <c r="J35" s="21"/>
      <c r="K35" s="17"/>
      <c r="L35" s="17"/>
      <c r="M35" s="17"/>
      <c r="N35" s="17"/>
      <c r="O35" s="17"/>
      <c r="P35" s="19"/>
      <c r="Q35" s="19"/>
      <c r="R35" s="19"/>
      <c r="S35" s="19"/>
      <c r="T35" s="18"/>
      <c r="U35" s="19"/>
      <c r="V35" s="19"/>
      <c r="W35" s="19"/>
      <c r="X35" s="19"/>
    </row>
    <row r="36" spans="2:24">
      <c r="B36" s="11" t="s">
        <v>60</v>
      </c>
      <c r="C36" s="12">
        <v>43871</v>
      </c>
      <c r="D36" s="20">
        <v>334.68</v>
      </c>
      <c r="E36" s="14">
        <v>112.653696</v>
      </c>
      <c r="F36" s="20">
        <v>174.23</v>
      </c>
      <c r="G36" s="21">
        <f>_xlfn.RRI($T36,$D36,$E$4)</f>
        <v>0.19698223937928483</v>
      </c>
      <c r="H36" s="17">
        <f>_xlfn.RRI($T36,$E36,$F36)</f>
        <v>0.31554388657768406</v>
      </c>
      <c r="I36" s="21">
        <f>$E$4/D36-1</f>
        <v>0.33094299031911079</v>
      </c>
      <c r="J36" s="21">
        <f>F36/E36-1</f>
        <v>0.5465981693135038</v>
      </c>
      <c r="K36" s="17">
        <f>J36-I36</f>
        <v>0.21565517899439302</v>
      </c>
      <c r="L36" s="17"/>
      <c r="M36" s="18"/>
      <c r="N36" s="18"/>
      <c r="O36" s="11">
        <v>46</v>
      </c>
      <c r="P36" s="19">
        <f t="shared" ref="P36:P39" si="52">O36*E36</f>
        <v>5182.0700159999997</v>
      </c>
      <c r="Q36" s="19">
        <f t="shared" ref="Q36:Q39" si="53">O36*F36</f>
        <v>8014.58</v>
      </c>
      <c r="R36" s="19">
        <f>O36*D36/(D36/E36)</f>
        <v>5182.0700159999997</v>
      </c>
      <c r="S36" s="19">
        <f>O36*$E$4/(D36/E36)</f>
        <v>6897.039763138042</v>
      </c>
      <c r="T36" s="20">
        <f>ROUND(($C$4-C36)/365,2)</f>
        <v>1.59</v>
      </c>
      <c r="U36" s="19"/>
      <c r="V36" s="19"/>
      <c r="W36" s="19"/>
      <c r="X36" s="19"/>
    </row>
    <row r="37" spans="2:24">
      <c r="B37" s="11" t="s">
        <v>60</v>
      </c>
      <c r="C37" s="12">
        <v>43934</v>
      </c>
      <c r="D37" s="20">
        <v>275.66000000000003</v>
      </c>
      <c r="E37" s="14">
        <v>56.06</v>
      </c>
      <c r="F37" s="20">
        <v>174.23</v>
      </c>
      <c r="G37" s="21">
        <f>_xlfn.RRI($T37,$D37,$E$4)</f>
        <v>0.4054402410211273</v>
      </c>
      <c r="H37" s="17">
        <f>_xlfn.RRI($T37,$E37,$F37)</f>
        <v>1.2349581347616811</v>
      </c>
      <c r="I37" s="21">
        <f>$E$4/D37-1</f>
        <v>0.61590364942320242</v>
      </c>
      <c r="J37" s="21">
        <f>F37/E37-1</f>
        <v>2.1079200856225468</v>
      </c>
      <c r="K37" s="17">
        <f t="shared" ref="K37:K39" si="54">J37-I37</f>
        <v>1.4920164361993444</v>
      </c>
      <c r="L37" s="17"/>
      <c r="M37" s="18"/>
      <c r="N37" s="18"/>
      <c r="O37" s="11">
        <v>14</v>
      </c>
      <c r="P37" s="19">
        <f t="shared" si="52"/>
        <v>784.84</v>
      </c>
      <c r="Q37" s="19">
        <f t="shared" si="53"/>
        <v>2439.2199999999998</v>
      </c>
      <c r="R37" s="19">
        <f t="shared" ref="R37:R39" si="55">O37*D37/(D37/E37)</f>
        <v>784.84</v>
      </c>
      <c r="S37" s="19">
        <f t="shared" ref="S37:S39" si="56">O37*$E$4/(D37/E37)</f>
        <v>1268.2258202133062</v>
      </c>
      <c r="T37" s="20">
        <f>ROUND(($C$4-C37)/365,2)</f>
        <v>1.41</v>
      </c>
      <c r="U37" s="19"/>
      <c r="V37" s="19"/>
      <c r="W37" s="19"/>
      <c r="X37" s="19"/>
    </row>
    <row r="38" spans="2:24">
      <c r="B38" s="11" t="s">
        <v>60</v>
      </c>
      <c r="C38" s="12">
        <v>43962</v>
      </c>
      <c r="D38" s="20">
        <v>292.5</v>
      </c>
      <c r="E38" s="14">
        <v>61.778329999999997</v>
      </c>
      <c r="F38" s="20">
        <v>174.23</v>
      </c>
      <c r="G38" s="21">
        <f>_xlfn.RRI($T38,$D38,$E$4)</f>
        <v>0.36872414260913966</v>
      </c>
      <c r="H38" s="17">
        <f>_xlfn.RRI($T38,$E38,$F38)</f>
        <v>1.1678783328559565</v>
      </c>
      <c r="I38" s="21">
        <f>$E$4/D38-1</f>
        <v>0.52287179487179491</v>
      </c>
      <c r="J38" s="21">
        <f>F38/E38-1</f>
        <v>1.8202445744324911</v>
      </c>
      <c r="K38" s="17">
        <f t="shared" si="54"/>
        <v>1.2973727795606962</v>
      </c>
      <c r="L38" s="17">
        <f>(V38/U38)-1</f>
        <v>0.98704263724392383</v>
      </c>
      <c r="M38" s="21">
        <f>(X38/W38)-1</f>
        <v>0.41142200288942532</v>
      </c>
      <c r="N38" s="21"/>
      <c r="O38" s="11">
        <v>12</v>
      </c>
      <c r="P38" s="19">
        <f t="shared" si="52"/>
        <v>741.33996000000002</v>
      </c>
      <c r="Q38" s="19">
        <f t="shared" si="53"/>
        <v>2090.7599999999998</v>
      </c>
      <c r="R38" s="19">
        <f t="shared" si="55"/>
        <v>741.33995999999991</v>
      </c>
      <c r="S38" s="19">
        <f t="shared" si="56"/>
        <v>1128.9657154953845</v>
      </c>
      <c r="T38" s="20">
        <f>ROUND(($C$4-C38)/365,2)</f>
        <v>1.34</v>
      </c>
      <c r="U38" s="19">
        <f>SUM(P36:P39)</f>
        <v>11135.749975999999</v>
      </c>
      <c r="V38" s="19">
        <f t="shared" ref="V38" si="57">SUM(Q36:Q39)</f>
        <v>22127.21</v>
      </c>
      <c r="W38" s="19">
        <f t="shared" ref="W38" si="58">SUM(R36:R39)</f>
        <v>11135.749975999999</v>
      </c>
      <c r="X38" s="19">
        <f t="shared" ref="X38" si="59">SUM(S36:S39)</f>
        <v>15717.24253480179</v>
      </c>
    </row>
    <row r="39" spans="2:24">
      <c r="B39" s="11" t="s">
        <v>60</v>
      </c>
      <c r="C39" s="12">
        <v>43997</v>
      </c>
      <c r="D39" s="20">
        <v>307.05</v>
      </c>
      <c r="E39" s="14">
        <v>80.5</v>
      </c>
      <c r="F39" s="20">
        <v>174.23</v>
      </c>
      <c r="G39" s="21">
        <f>_xlfn.RRI($T39,$D39,$E$4)</f>
        <v>0.34991536885805075</v>
      </c>
      <c r="H39" s="17">
        <f>_xlfn.RRI($T39,$E39,$F39)</f>
        <v>0.86391045926410182</v>
      </c>
      <c r="I39" s="21">
        <f>$E$4/D39-1</f>
        <v>0.45070835368832429</v>
      </c>
      <c r="J39" s="21">
        <f>F39/E39-1</f>
        <v>1.1643478260869564</v>
      </c>
      <c r="K39" s="17">
        <f t="shared" si="54"/>
        <v>0.71363947239863212</v>
      </c>
      <c r="L39" s="17"/>
      <c r="M39" s="18"/>
      <c r="N39" s="18"/>
      <c r="O39" s="18">
        <v>55</v>
      </c>
      <c r="P39" s="19">
        <f t="shared" si="52"/>
        <v>4427.5</v>
      </c>
      <c r="Q39" s="19">
        <f t="shared" si="53"/>
        <v>9582.65</v>
      </c>
      <c r="R39" s="19">
        <f t="shared" si="55"/>
        <v>4427.5</v>
      </c>
      <c r="S39" s="19">
        <f t="shared" si="56"/>
        <v>6423.0112359550558</v>
      </c>
      <c r="T39" s="20">
        <f>ROUND(($C$4-C39)/365,2)</f>
        <v>1.24</v>
      </c>
      <c r="U39" s="19"/>
      <c r="V39" s="19"/>
      <c r="W39" s="19"/>
      <c r="X39" s="19"/>
    </row>
    <row r="40" spans="2:24" ht="6" customHeight="1">
      <c r="B40" s="11"/>
      <c r="C40" s="12"/>
      <c r="D40" s="20"/>
      <c r="E40" s="14"/>
      <c r="F40" s="20"/>
      <c r="G40" s="21"/>
      <c r="H40" s="17"/>
      <c r="I40" s="21"/>
      <c r="J40" s="21"/>
      <c r="K40" s="17"/>
      <c r="L40" s="17"/>
      <c r="M40" s="17"/>
      <c r="N40" s="17"/>
      <c r="O40" s="17"/>
      <c r="P40" s="19"/>
      <c r="Q40" s="19"/>
      <c r="R40" s="19"/>
      <c r="S40" s="19"/>
      <c r="T40" s="18"/>
      <c r="U40" s="19"/>
      <c r="V40" s="19"/>
      <c r="W40" s="19"/>
      <c r="X40" s="19"/>
    </row>
    <row r="41" spans="2:24">
      <c r="B41" s="1" t="s">
        <v>25</v>
      </c>
      <c r="C41" s="38">
        <v>43570</v>
      </c>
      <c r="D41" s="20">
        <v>289.97000000000003</v>
      </c>
      <c r="E41" s="20">
        <v>376.28095200000001</v>
      </c>
      <c r="F41" s="20">
        <v>650.49</v>
      </c>
      <c r="G41" s="21">
        <f>_xlfn.RRI($T41,$D41,$E$4)</f>
        <v>0.19497658694558018</v>
      </c>
      <c r="H41" s="17">
        <f>_xlfn.RRI($T41,$E41,$F41)</f>
        <v>0.25499641621775759</v>
      </c>
      <c r="I41" s="21">
        <f>$E$4/D41-1</f>
        <v>0.53615891299099894</v>
      </c>
      <c r="J41" s="21">
        <f>F41/E41-1</f>
        <v>0.72873486298610191</v>
      </c>
      <c r="K41" s="17">
        <f t="shared" ref="K41:K43" si="60">J41-I41</f>
        <v>0.19257594999510297</v>
      </c>
      <c r="L41" s="17"/>
      <c r="M41" s="18"/>
      <c r="N41" s="18"/>
      <c r="O41" s="18">
        <v>21</v>
      </c>
      <c r="P41" s="19">
        <f t="shared" ref="P41:P43" si="61">O41*E41</f>
        <v>7901.8999920000006</v>
      </c>
      <c r="Q41" s="19">
        <f t="shared" ref="Q41:Q43" si="62">O41*F41</f>
        <v>13660.29</v>
      </c>
      <c r="R41" s="19">
        <f t="shared" ref="R41:R43" si="63">O41*D41/(D41/E41)</f>
        <v>7901.8999920000006</v>
      </c>
      <c r="S41" s="19">
        <f t="shared" ref="S41:S43" si="64">O41*$E$4/(D41/E41)</f>
        <v>12138.574102274302</v>
      </c>
      <c r="T41" s="20">
        <f>ROUND(($C$4-C41)/365,2)</f>
        <v>2.41</v>
      </c>
      <c r="U41" s="19"/>
      <c r="V41" s="19"/>
      <c r="W41" s="19"/>
      <c r="X41" s="19"/>
    </row>
    <row r="42" spans="2:24">
      <c r="B42" s="11" t="s">
        <v>25</v>
      </c>
      <c r="C42" s="12">
        <v>43598</v>
      </c>
      <c r="D42" s="14">
        <v>280.86</v>
      </c>
      <c r="E42" s="14">
        <v>304.376667</v>
      </c>
      <c r="F42" s="20">
        <v>650.49</v>
      </c>
      <c r="G42" s="23">
        <f>_xlfn.RRI($T42,$D42,$E$4)</f>
        <v>0.21889241439687002</v>
      </c>
      <c r="H42" s="17">
        <f>_xlfn.RRI($T42,$E42,$F42)</f>
        <v>0.38534399174859635</v>
      </c>
      <c r="I42" s="23">
        <f>$E$4/D42-1</f>
        <v>0.58598590044862209</v>
      </c>
      <c r="J42" s="21">
        <f>F42/E42-1</f>
        <v>1.1371217656444079</v>
      </c>
      <c r="K42" s="17">
        <f t="shared" si="60"/>
        <v>0.55113586519578583</v>
      </c>
      <c r="L42" s="17">
        <f>(V42/U42)-1</f>
        <v>0.80415104566386986</v>
      </c>
      <c r="M42" s="21">
        <f>(X42/W42)-1</f>
        <v>0.54133498344004982</v>
      </c>
      <c r="N42" s="21"/>
      <c r="O42" s="18">
        <v>3</v>
      </c>
      <c r="P42" s="19">
        <f t="shared" si="61"/>
        <v>913.13000099999999</v>
      </c>
      <c r="Q42" s="19">
        <f t="shared" si="62"/>
        <v>1951.47</v>
      </c>
      <c r="R42" s="19">
        <f t="shared" si="63"/>
        <v>913.13000099999999</v>
      </c>
      <c r="S42" s="19">
        <f t="shared" si="64"/>
        <v>1448.2113068626361</v>
      </c>
      <c r="T42" s="20">
        <f>ROUND(($C$4-C42)/365,2)</f>
        <v>2.33</v>
      </c>
      <c r="U42" s="19">
        <f>SUM(P41:P43)</f>
        <v>9734.8999920000006</v>
      </c>
      <c r="V42" s="19">
        <f>SUM(Q41:Q43)</f>
        <v>17563.23</v>
      </c>
      <c r="W42" s="19">
        <f>SUM(R41:R43)</f>
        <v>9734.8999920000006</v>
      </c>
      <c r="X42" s="19">
        <f>SUM(S41:S43)</f>
        <v>15004.741917959862</v>
      </c>
    </row>
    <row r="43" spans="2:24">
      <c r="B43" s="11" t="s">
        <v>25</v>
      </c>
      <c r="C43" s="12">
        <v>43626</v>
      </c>
      <c r="D43" s="14">
        <v>288.97000000000003</v>
      </c>
      <c r="E43" s="14">
        <v>306.623333</v>
      </c>
      <c r="F43" s="20">
        <v>650.49</v>
      </c>
      <c r="G43" s="23">
        <f>_xlfn.RRI($T43,$D43,$E$4)</f>
        <v>0.21103786914070266</v>
      </c>
      <c r="H43" s="17">
        <f>_xlfn.RRI($T43,$E43,$F43)</f>
        <v>0.39485463164389412</v>
      </c>
      <c r="I43" s="23">
        <f>$E$4/D43-1</f>
        <v>0.54147489358756951</v>
      </c>
      <c r="J43" s="21">
        <f>F43/E43-1</f>
        <v>1.1214628177040917</v>
      </c>
      <c r="K43" s="17">
        <f t="shared" si="60"/>
        <v>0.57998792411652222</v>
      </c>
      <c r="L43" s="17"/>
      <c r="M43" s="18"/>
      <c r="N43" s="18"/>
      <c r="O43" s="18">
        <v>3</v>
      </c>
      <c r="P43" s="19">
        <f t="shared" si="61"/>
        <v>919.86999900000001</v>
      </c>
      <c r="Q43" s="19">
        <f t="shared" si="62"/>
        <v>1951.47</v>
      </c>
      <c r="R43" s="19">
        <f t="shared" si="63"/>
        <v>919.86999900000001</v>
      </c>
      <c r="S43" s="19">
        <f t="shared" si="64"/>
        <v>1417.9565088229226</v>
      </c>
      <c r="T43" s="20">
        <f>ROUND(($C$4-C43)/365,2)</f>
        <v>2.2599999999999998</v>
      </c>
      <c r="U43" s="19"/>
      <c r="V43" s="19"/>
      <c r="W43" s="19"/>
      <c r="X43" s="19"/>
    </row>
    <row r="44" spans="2:24" ht="6" customHeight="1">
      <c r="B44" s="11"/>
      <c r="C44" s="12"/>
      <c r="D44" s="14"/>
      <c r="E44" s="14"/>
      <c r="F44" s="20"/>
      <c r="G44" s="23"/>
      <c r="H44" s="17"/>
      <c r="I44" s="23"/>
      <c r="J44" s="21"/>
      <c r="K44" s="17"/>
      <c r="L44" s="17"/>
      <c r="M44" s="17"/>
      <c r="N44" s="17"/>
      <c r="O44" s="17"/>
      <c r="P44" s="19"/>
      <c r="Q44" s="19"/>
      <c r="R44" s="19"/>
      <c r="S44" s="19"/>
      <c r="T44" s="18"/>
      <c r="U44" s="19"/>
      <c r="V44" s="19"/>
      <c r="W44" s="19"/>
      <c r="X44" s="19"/>
    </row>
    <row r="45" spans="2:24">
      <c r="B45" s="1" t="s">
        <v>63</v>
      </c>
      <c r="C45" s="38">
        <v>44179</v>
      </c>
      <c r="D45" s="20">
        <v>364.66</v>
      </c>
      <c r="E45" s="20">
        <v>19.77</v>
      </c>
      <c r="F45" s="20">
        <v>23.15</v>
      </c>
      <c r="G45" s="21">
        <f>_xlfn.RRI($T45,$D45,$E$4)</f>
        <v>0.31049056920975304</v>
      </c>
      <c r="H45" s="17">
        <f>_xlfn.RRI($T45,$E45,$F45)</f>
        <v>0.23773441792578298</v>
      </c>
      <c r="I45" s="21">
        <f>$E$4/D45-1</f>
        <v>0.22152141721055219</v>
      </c>
      <c r="J45" s="21">
        <f>F45/E45-1</f>
        <v>0.17096611026808284</v>
      </c>
      <c r="K45" s="17">
        <f>J45-I45</f>
        <v>-5.0555306942469347E-2</v>
      </c>
      <c r="L45" s="17">
        <f>(V45/U45)-1</f>
        <v>0.17096611026808284</v>
      </c>
      <c r="M45" s="21">
        <f>(X45/W45)-1</f>
        <v>0.22152141721055219</v>
      </c>
      <c r="N45" s="21"/>
      <c r="O45" s="18">
        <v>429</v>
      </c>
      <c r="P45" s="19">
        <f>O45*E45</f>
        <v>8481.33</v>
      </c>
      <c r="Q45" s="19">
        <f t="shared" ref="Q45" si="65">O45*F45</f>
        <v>9931.3499999999985</v>
      </c>
      <c r="R45" s="19">
        <f t="shared" ref="R45" si="66">O45*D45/(D45/E45)</f>
        <v>8481.33</v>
      </c>
      <c r="S45" s="19">
        <f t="shared" ref="S45" si="67">O45*$E$4/(D45/E45)</f>
        <v>10360.126241430373</v>
      </c>
      <c r="T45" s="20">
        <f>ROUND(($C$4-C45)/365,2)</f>
        <v>0.74</v>
      </c>
      <c r="U45" s="19">
        <f>P45</f>
        <v>8481.33</v>
      </c>
      <c r="V45" s="19">
        <f t="shared" ref="V45:X45" si="68">Q45</f>
        <v>9931.3499999999985</v>
      </c>
      <c r="W45" s="19">
        <f t="shared" si="68"/>
        <v>8481.33</v>
      </c>
      <c r="X45" s="19">
        <f t="shared" si="68"/>
        <v>10360.126241430373</v>
      </c>
    </row>
    <row r="46" spans="2:24" ht="6" customHeight="1">
      <c r="B46" s="11"/>
      <c r="C46" s="12"/>
      <c r="D46" s="20"/>
      <c r="E46" s="14"/>
      <c r="F46" s="20"/>
      <c r="G46" s="21"/>
      <c r="H46" s="17"/>
      <c r="I46" s="21"/>
      <c r="J46" s="21"/>
      <c r="K46" s="17"/>
      <c r="L46" s="17"/>
      <c r="M46" s="17"/>
      <c r="N46" s="17"/>
      <c r="O46" s="17"/>
      <c r="P46" s="19"/>
      <c r="Q46" s="19"/>
      <c r="R46" s="19"/>
      <c r="S46" s="19"/>
      <c r="T46" s="18"/>
      <c r="U46" s="19"/>
      <c r="V46" s="19"/>
      <c r="W46" s="19"/>
      <c r="X46" s="19"/>
    </row>
    <row r="47" spans="2:24">
      <c r="B47" s="11" t="s">
        <v>65</v>
      </c>
      <c r="C47" s="12">
        <v>44298</v>
      </c>
      <c r="D47" s="20">
        <v>411.64</v>
      </c>
      <c r="E47" s="14">
        <v>25</v>
      </c>
      <c r="F47" s="20">
        <v>23.86</v>
      </c>
      <c r="G47" s="21">
        <f>_xlfn.RRI($T47,$D47,$E$4)</f>
        <v>0.20669955489210468</v>
      </c>
      <c r="H47" s="17">
        <f>_xlfn.RRI($T47,$E47,$F47)</f>
        <v>-0.10517291583621124</v>
      </c>
      <c r="I47" s="21">
        <f>$E$4/D47-1</f>
        <v>8.211058206199584E-2</v>
      </c>
      <c r="J47" s="21">
        <f>F47/E47-1</f>
        <v>-4.5599999999999974E-2</v>
      </c>
      <c r="K47" s="17">
        <f>J47-I47</f>
        <v>-0.12771058206199581</v>
      </c>
      <c r="L47" s="17"/>
      <c r="M47" s="18"/>
      <c r="N47" s="18"/>
      <c r="O47" s="18">
        <v>260</v>
      </c>
      <c r="P47" s="19">
        <f t="shared" ref="P47:P49" si="69">O47*E47</f>
        <v>6500</v>
      </c>
      <c r="Q47" s="19">
        <f t="shared" ref="Q47:Q50" si="70">O47*F47</f>
        <v>6203.5999999999995</v>
      </c>
      <c r="R47" s="19">
        <f>O47*D47/(D47/E47)</f>
        <v>6500</v>
      </c>
      <c r="S47" s="19">
        <f>O47*$E$4/(D47/E47)</f>
        <v>7033.7187834029737</v>
      </c>
      <c r="T47" s="20">
        <f>ROUND(($C$4-C47)/365,2)</f>
        <v>0.42</v>
      </c>
      <c r="U47" s="19"/>
      <c r="V47" s="19"/>
      <c r="W47" s="19"/>
      <c r="X47" s="19"/>
    </row>
    <row r="48" spans="2:24">
      <c r="B48" s="11" t="s">
        <v>65</v>
      </c>
      <c r="C48" s="12">
        <v>44326</v>
      </c>
      <c r="D48" s="20">
        <v>417.94</v>
      </c>
      <c r="E48" s="14">
        <v>25.5</v>
      </c>
      <c r="F48" s="20">
        <v>23.86</v>
      </c>
      <c r="G48" s="21">
        <f>_xlfn.RRI($T48,$D48,$E$4)</f>
        <v>0.20614041044606712</v>
      </c>
      <c r="H48" s="17">
        <f>_xlfn.RRI($T48,$E48,$F48)</f>
        <v>-0.17758883666419167</v>
      </c>
      <c r="I48" s="21">
        <f>$E$4/D48-1</f>
        <v>6.5798918505048487E-2</v>
      </c>
      <c r="J48" s="21">
        <f>F48/E48-1</f>
        <v>-6.4313725490196094E-2</v>
      </c>
      <c r="K48" s="17">
        <f t="shared" ref="K48:K50" si="71">J48-I48</f>
        <v>-0.13011264399524458</v>
      </c>
      <c r="L48" s="17"/>
      <c r="M48" s="18"/>
      <c r="N48" s="18"/>
      <c r="O48" s="18">
        <v>50</v>
      </c>
      <c r="P48" s="19">
        <f t="shared" si="69"/>
        <v>1275</v>
      </c>
      <c r="Q48" s="19">
        <f t="shared" si="70"/>
        <v>1193</v>
      </c>
      <c r="R48" s="19">
        <f t="shared" ref="R48:R50" si="72">O48*D48/(D48/E48)</f>
        <v>1275</v>
      </c>
      <c r="S48" s="19">
        <f t="shared" ref="S48:S50" si="73">O48*$E$4/(D48/E48)</f>
        <v>1358.8936210939369</v>
      </c>
      <c r="T48" s="20">
        <f>ROUND(($C$4-C48)/365,2)</f>
        <v>0.34</v>
      </c>
      <c r="U48" s="19"/>
      <c r="V48" s="19"/>
      <c r="W48" s="19"/>
      <c r="X48" s="19"/>
    </row>
    <row r="49" spans="2:24">
      <c r="B49" s="11" t="s">
        <v>65</v>
      </c>
      <c r="C49" s="12">
        <v>44361</v>
      </c>
      <c r="D49" s="20">
        <v>425.26</v>
      </c>
      <c r="E49" s="14">
        <v>25.1</v>
      </c>
      <c r="F49" s="20">
        <v>23.86</v>
      </c>
      <c r="G49" s="21">
        <f>_xlfn.RRI($T49,$D49,$E$4)</f>
        <v>0.21309411191352456</v>
      </c>
      <c r="H49" s="17">
        <f>_xlfn.RRI($T49,$E49,$F49)</f>
        <v>-0.19030835538057922</v>
      </c>
      <c r="I49" s="21">
        <f>$E$4/D49-1</f>
        <v>4.7453322673188136E-2</v>
      </c>
      <c r="J49" s="21">
        <f>F49/E49-1</f>
        <v>-4.9402390438247124E-2</v>
      </c>
      <c r="K49" s="17">
        <f t="shared" si="71"/>
        <v>-9.685571311143526E-2</v>
      </c>
      <c r="L49" s="17">
        <f>(V49/U49)-1</f>
        <v>-3.6246854721229127E-2</v>
      </c>
      <c r="M49" s="21">
        <f>(X49/W49)-1</f>
        <v>6.7248853856486601E-2</v>
      </c>
      <c r="N49" s="21"/>
      <c r="O49" s="18">
        <v>56</v>
      </c>
      <c r="P49" s="19">
        <f t="shared" si="69"/>
        <v>1405.6000000000001</v>
      </c>
      <c r="Q49" s="19">
        <f t="shared" si="70"/>
        <v>1336.1599999999999</v>
      </c>
      <c r="R49" s="19">
        <f t="shared" si="72"/>
        <v>1405.6</v>
      </c>
      <c r="S49" s="19">
        <f t="shared" si="73"/>
        <v>1472.3003903494332</v>
      </c>
      <c r="T49" s="20">
        <f>ROUND(($C$4-C49)/365,2)</f>
        <v>0.24</v>
      </c>
      <c r="U49" s="19">
        <f>SUM(P47:P50)</f>
        <v>10571.4</v>
      </c>
      <c r="V49" s="19">
        <f t="shared" ref="V49" si="74">SUM(Q47:Q50)</f>
        <v>10188.219999999998</v>
      </c>
      <c r="W49" s="19">
        <f t="shared" ref="W49" si="75">SUM(R47:R50)</f>
        <v>10571.4</v>
      </c>
      <c r="X49" s="19">
        <f t="shared" ref="X49" si="76">SUM(S47:S50)</f>
        <v>11282.314533658462</v>
      </c>
    </row>
    <row r="50" spans="2:24" ht="18" customHeight="1">
      <c r="B50" s="11" t="s">
        <v>65</v>
      </c>
      <c r="C50" s="12">
        <v>44389</v>
      </c>
      <c r="D50" s="20">
        <v>437.08</v>
      </c>
      <c r="E50" s="14">
        <v>22.8</v>
      </c>
      <c r="F50" s="20">
        <v>23.86</v>
      </c>
      <c r="G50" s="21">
        <f>_xlfn.RRI($T50,$D50,$E$4)</f>
        <v>0.11789661805151597</v>
      </c>
      <c r="H50" s="17">
        <f>_xlfn.RRI($T50,$E50,$F50)</f>
        <v>0.30644677037812129</v>
      </c>
      <c r="I50" s="21">
        <f>$E$4/D50-1</f>
        <v>1.9126933284524528E-2</v>
      </c>
      <c r="J50" s="21">
        <f>F50/E50-1</f>
        <v>4.6491228070175472E-2</v>
      </c>
      <c r="K50" s="17">
        <f t="shared" si="71"/>
        <v>2.7364294785650944E-2</v>
      </c>
      <c r="L50" s="17"/>
      <c r="M50" s="18"/>
      <c r="N50" s="18"/>
      <c r="O50" s="18">
        <v>61</v>
      </c>
      <c r="P50" s="19">
        <f>O50*E50</f>
        <v>1390.8</v>
      </c>
      <c r="Q50" s="19">
        <f t="shared" si="70"/>
        <v>1455.46</v>
      </c>
      <c r="R50" s="19">
        <f t="shared" si="72"/>
        <v>1390.8</v>
      </c>
      <c r="S50" s="19">
        <f t="shared" si="73"/>
        <v>1417.4017388121167</v>
      </c>
      <c r="T50" s="20">
        <f>ROUND(($C$4-C50)/365,2)</f>
        <v>0.17</v>
      </c>
      <c r="U50" s="19"/>
      <c r="V50" s="19"/>
      <c r="W50" s="19"/>
      <c r="X50" s="19"/>
    </row>
    <row r="51" spans="2:24" ht="6" customHeight="1">
      <c r="B51" s="11"/>
      <c r="C51" s="12"/>
      <c r="D51" s="14"/>
      <c r="E51" s="14"/>
      <c r="F51" s="20"/>
      <c r="G51" s="23"/>
      <c r="H51" s="17"/>
      <c r="I51" s="23"/>
      <c r="J51" s="21"/>
      <c r="K51" s="17"/>
      <c r="L51" s="17"/>
      <c r="M51" s="17"/>
      <c r="N51" s="17"/>
      <c r="O51" s="17"/>
      <c r="P51" s="19"/>
      <c r="Q51" s="19"/>
      <c r="R51" s="19"/>
      <c r="S51" s="19"/>
      <c r="T51" s="18"/>
      <c r="U51" s="19"/>
      <c r="V51" s="19"/>
      <c r="W51" s="19"/>
      <c r="X51" s="19"/>
    </row>
    <row r="52" spans="2:24">
      <c r="B52" s="11" t="s">
        <v>26</v>
      </c>
      <c r="C52" s="12">
        <v>42926</v>
      </c>
      <c r="D52" s="14">
        <v>242.37</v>
      </c>
      <c r="E52" s="14">
        <v>50.751764999999999</v>
      </c>
      <c r="F52" s="20">
        <v>204.85</v>
      </c>
      <c r="G52" s="23">
        <f>_xlfn.RRI($T52,$D52,$E$4)</f>
        <v>0.15673037846010729</v>
      </c>
      <c r="H52" s="17">
        <f>_xlfn.RRI($T52,$E52,$F52)</f>
        <v>0.39627976579299373</v>
      </c>
      <c r="I52" s="23">
        <f>$E$4/D52-1</f>
        <v>0.83785121921029826</v>
      </c>
      <c r="J52" s="21">
        <f>F52/E52-1</f>
        <v>3.0363128257706897</v>
      </c>
      <c r="K52" s="17">
        <f t="shared" ref="K52:K53" si="77">J52-I52</f>
        <v>2.1984616065603912</v>
      </c>
      <c r="L52" s="17"/>
      <c r="M52" s="18"/>
      <c r="N52" s="18"/>
      <c r="O52" s="18">
        <v>85</v>
      </c>
      <c r="P52" s="19">
        <f t="shared" ref="P52:P53" si="78">O52*E52</f>
        <v>4313.9000249999999</v>
      </c>
      <c r="Q52" s="19">
        <f t="shared" ref="Q52:Q53" si="79">O52*F52</f>
        <v>17412.25</v>
      </c>
      <c r="R52" s="19">
        <f t="shared" ref="R52:R53" si="80">O52*D52/(D52/E52)</f>
        <v>4313.9000249999999</v>
      </c>
      <c r="S52" s="19">
        <f t="shared" ref="S52:S53" si="81">O52*$E$4/(D52/E52)</f>
        <v>7928.3064204975863</v>
      </c>
      <c r="T52" s="20">
        <f>ROUND(($C$4-C52)/365,2)</f>
        <v>4.18</v>
      </c>
      <c r="U52" s="19"/>
      <c r="V52" s="19"/>
      <c r="W52" s="19"/>
      <c r="X52" s="19"/>
    </row>
    <row r="53" spans="2:24">
      <c r="B53" s="11" t="s">
        <v>26</v>
      </c>
      <c r="C53" s="12">
        <v>43906</v>
      </c>
      <c r="D53" s="14">
        <v>239.85</v>
      </c>
      <c r="E53" s="14">
        <v>72</v>
      </c>
      <c r="F53" s="20">
        <f>F52</f>
        <v>204.85</v>
      </c>
      <c r="G53" s="23">
        <f>_xlfn.RRI($T53,$D53,$E$4)</f>
        <v>0.51508116723723685</v>
      </c>
      <c r="H53" s="17">
        <f>_xlfn.RRI($T53,$E53,$F53)</f>
        <v>1.0172857968041291</v>
      </c>
      <c r="I53" s="23">
        <f>$E$4/D53-1</f>
        <v>0.85716072545340838</v>
      </c>
      <c r="J53" s="21">
        <f>F53/E53-1</f>
        <v>1.8451388888888887</v>
      </c>
      <c r="K53" s="17">
        <f t="shared" si="77"/>
        <v>0.98797816343548028</v>
      </c>
      <c r="L53" s="17">
        <f>(V53/U53)-1</f>
        <v>2.8375499534678639</v>
      </c>
      <c r="M53" s="21">
        <f>(X53/W53)-1</f>
        <v>0.84107326160460794</v>
      </c>
      <c r="N53" s="21"/>
      <c r="O53" s="18">
        <v>12</v>
      </c>
      <c r="P53" s="19">
        <f t="shared" si="78"/>
        <v>864</v>
      </c>
      <c r="Q53" s="19">
        <f t="shared" si="79"/>
        <v>2458.1999999999998</v>
      </c>
      <c r="R53" s="19">
        <f t="shared" si="80"/>
        <v>864</v>
      </c>
      <c r="S53" s="19">
        <f t="shared" si="81"/>
        <v>1604.5868667917448</v>
      </c>
      <c r="T53" s="20">
        <f>ROUND(($C$4-C53)/365,2)</f>
        <v>1.49</v>
      </c>
      <c r="U53" s="19">
        <f>SUM(P52:P53)</f>
        <v>5177.9000249999999</v>
      </c>
      <c r="V53" s="19">
        <f t="shared" ref="V53:X53" si="82">SUM(Q52:Q53)</f>
        <v>19870.45</v>
      </c>
      <c r="W53" s="19">
        <f t="shared" si="82"/>
        <v>5177.9000249999999</v>
      </c>
      <c r="X53" s="19">
        <f t="shared" si="82"/>
        <v>9532.8932872893311</v>
      </c>
    </row>
    <row r="54" spans="2:24" ht="6" customHeight="1">
      <c r="B54" s="11"/>
      <c r="C54" s="12"/>
      <c r="D54" s="20"/>
      <c r="E54" s="14"/>
      <c r="F54" s="20"/>
      <c r="G54" s="21"/>
      <c r="H54" s="17"/>
      <c r="I54" s="21"/>
      <c r="J54" s="21"/>
      <c r="K54" s="17"/>
      <c r="L54" s="17"/>
      <c r="M54" s="17"/>
      <c r="N54" s="17"/>
      <c r="O54" s="17"/>
      <c r="P54" s="19"/>
      <c r="Q54" s="19"/>
      <c r="R54" s="19"/>
      <c r="S54" s="19"/>
      <c r="T54" s="18"/>
      <c r="U54" s="19"/>
      <c r="V54" s="19"/>
      <c r="W54" s="19"/>
      <c r="X54" s="19"/>
    </row>
    <row r="55" spans="2:24">
      <c r="B55" s="11" t="s">
        <v>68</v>
      </c>
      <c r="C55" s="12">
        <v>43052</v>
      </c>
      <c r="D55" s="20">
        <v>258.33</v>
      </c>
      <c r="E55" s="14">
        <v>201.03749999999999</v>
      </c>
      <c r="F55" s="20">
        <v>374.82</v>
      </c>
      <c r="G55" s="21">
        <f>_xlfn.RRI($T55,$D55,$E$4)</f>
        <v>0.15286700210714388</v>
      </c>
      <c r="H55" s="17">
        <f>_xlfn.RRI($T55,$E55,$F55)</f>
        <v>0.17662632053074834</v>
      </c>
      <c r="I55" s="21">
        <f>$E$4/D55-1</f>
        <v>0.72430612007896888</v>
      </c>
      <c r="J55" s="21">
        <f>F55/E55-1</f>
        <v>0.86442827830628621</v>
      </c>
      <c r="K55" s="17">
        <f>J55-I55</f>
        <v>0.14012215822731733</v>
      </c>
      <c r="L55" s="17"/>
      <c r="M55" s="18"/>
      <c r="N55" s="18"/>
      <c r="O55" s="18">
        <v>4</v>
      </c>
      <c r="P55" s="19">
        <f t="shared" ref="P55:P59" si="83">O55*E55</f>
        <v>804.15</v>
      </c>
      <c r="Q55" s="19">
        <f t="shared" ref="Q55:Q58" si="84">O55*F55</f>
        <v>1499.28</v>
      </c>
      <c r="R55" s="19">
        <f>O55*D55/(D55/E55)</f>
        <v>804.15</v>
      </c>
      <c r="S55" s="19">
        <f>O55*$E$4/(D55/E55)</f>
        <v>1386.6007664615029</v>
      </c>
      <c r="T55" s="20">
        <f>ROUND(($C$4-C55)/365,2)</f>
        <v>3.83</v>
      </c>
      <c r="U55" s="19"/>
      <c r="V55" s="19"/>
      <c r="W55" s="19"/>
      <c r="X55" s="19"/>
    </row>
    <row r="56" spans="2:24">
      <c r="B56" s="11" t="s">
        <v>68</v>
      </c>
      <c r="C56" s="12">
        <v>43080</v>
      </c>
      <c r="D56" s="20">
        <v>266.31</v>
      </c>
      <c r="E56" s="14">
        <v>219.89599999999999</v>
      </c>
      <c r="F56" s="20">
        <f>F55</f>
        <v>374.82</v>
      </c>
      <c r="G56" s="21">
        <f>_xlfn.RRI($T56,$D56,$E$4)</f>
        <v>0.14702741237520156</v>
      </c>
      <c r="H56" s="17">
        <f>_xlfn.RRI($T56,$E56,$F56)</f>
        <v>0.15281985355045702</v>
      </c>
      <c r="I56" s="21">
        <f>$E$4/D56-1</f>
        <v>0.67263715219105547</v>
      </c>
      <c r="J56" s="21">
        <f>F56/E56-1</f>
        <v>0.7045330519882127</v>
      </c>
      <c r="K56" s="17">
        <f t="shared" ref="K56:K58" si="85">J56-I56</f>
        <v>3.1895899797157234E-2</v>
      </c>
      <c r="L56" s="17"/>
      <c r="M56" s="18"/>
      <c r="N56" s="18"/>
      <c r="O56" s="18">
        <v>5</v>
      </c>
      <c r="P56" s="19">
        <f t="shared" si="83"/>
        <v>1099.48</v>
      </c>
      <c r="Q56" s="19">
        <f t="shared" si="84"/>
        <v>1874.1</v>
      </c>
      <c r="R56" s="19">
        <f t="shared" ref="R56:R58" si="86">O56*D56/(D56/E56)</f>
        <v>1099.4799999999998</v>
      </c>
      <c r="S56" s="19">
        <f t="shared" ref="S56:S58" si="87">O56*$E$4/(D56/E56)</f>
        <v>1839.0310960910213</v>
      </c>
      <c r="T56" s="20">
        <f>ROUND(($C$4-C56)/365,2)</f>
        <v>3.75</v>
      </c>
      <c r="U56" s="19"/>
      <c r="V56" s="19"/>
      <c r="W56" s="19"/>
      <c r="X56" s="19"/>
    </row>
    <row r="57" spans="2:24">
      <c r="B57" s="11" t="s">
        <v>68</v>
      </c>
      <c r="C57" s="12">
        <v>43117</v>
      </c>
      <c r="D57" s="20">
        <v>279.61</v>
      </c>
      <c r="E57" s="14">
        <v>239.581818</v>
      </c>
      <c r="F57" s="20">
        <f t="shared" ref="F57:F59" si="88">F56</f>
        <v>374.82</v>
      </c>
      <c r="G57" s="21">
        <f>_xlfn.RRI($T57,$D57,$E$4)</f>
        <v>0.13607568300144823</v>
      </c>
      <c r="H57" s="17">
        <f>_xlfn.RRI($T57,$E57,$F57)</f>
        <v>0.13045102894471894</v>
      </c>
      <c r="I57" s="21">
        <f>$E$4/D57-1</f>
        <v>0.59307607024069231</v>
      </c>
      <c r="J57" s="21">
        <f>F57/E57-1</f>
        <v>0.56447598206304628</v>
      </c>
      <c r="K57" s="17">
        <f t="shared" si="85"/>
        <v>-2.8600088177646033E-2</v>
      </c>
      <c r="L57" s="17">
        <f>(V57/U57)-1</f>
        <v>0.66228910752677428</v>
      </c>
      <c r="M57" s="21">
        <f>(X57/W57)-1</f>
        <v>0.59471922206940775</v>
      </c>
      <c r="N57" s="21"/>
      <c r="O57" s="18">
        <v>11</v>
      </c>
      <c r="P57" s="19">
        <f t="shared" si="83"/>
        <v>2635.3999979999999</v>
      </c>
      <c r="Q57" s="19">
        <f t="shared" si="84"/>
        <v>4123.0199999999995</v>
      </c>
      <c r="R57" s="19">
        <f t="shared" si="86"/>
        <v>2635.3999979999999</v>
      </c>
      <c r="S57" s="19">
        <f t="shared" si="87"/>
        <v>4198.3926723261684</v>
      </c>
      <c r="T57" s="20">
        <f>ROUND(($C$4-C57)/365,2)</f>
        <v>3.65</v>
      </c>
      <c r="U57" s="19">
        <f>SUM(P55:P59)</f>
        <v>7440.9799979999998</v>
      </c>
      <c r="V57" s="19">
        <f>SUM(Q55:Q59)</f>
        <v>12369.059999999998</v>
      </c>
      <c r="W57" s="19">
        <f>SUM(R55:R59)</f>
        <v>7440.9799979999998</v>
      </c>
      <c r="X57" s="19">
        <f>SUM(S55:S59)</f>
        <v>11866.273833844583</v>
      </c>
    </row>
    <row r="58" spans="2:24">
      <c r="B58" s="11" t="s">
        <v>68</v>
      </c>
      <c r="C58" s="12">
        <v>43171</v>
      </c>
      <c r="D58" s="20">
        <v>278.52</v>
      </c>
      <c r="E58" s="14">
        <v>207.69499999999999</v>
      </c>
      <c r="F58" s="20">
        <f t="shared" si="88"/>
        <v>374.82</v>
      </c>
      <c r="G58" s="21">
        <f>_xlfn.RRI($T58,$D58,$E$4)</f>
        <v>0.14357992264472075</v>
      </c>
      <c r="H58" s="17">
        <f>_xlfn.RRI($T58,$E58,$F58)</f>
        <v>0.18373967571917915</v>
      </c>
      <c r="I58" s="21">
        <f>$E$4/D58-1</f>
        <v>0.59931064196467054</v>
      </c>
      <c r="J58" s="21">
        <f>F58/E58-1</f>
        <v>0.80466549507691565</v>
      </c>
      <c r="K58" s="17">
        <f t="shared" si="85"/>
        <v>0.20535485311224511</v>
      </c>
      <c r="L58" s="17"/>
      <c r="M58" s="18"/>
      <c r="N58" s="18"/>
      <c r="O58" s="18">
        <v>10</v>
      </c>
      <c r="P58" s="19">
        <f t="shared" si="83"/>
        <v>2076.9499999999998</v>
      </c>
      <c r="Q58" s="19">
        <f t="shared" si="84"/>
        <v>3748.2</v>
      </c>
      <c r="R58" s="19">
        <f t="shared" si="86"/>
        <v>2076.9499999999998</v>
      </c>
      <c r="S58" s="19">
        <f t="shared" si="87"/>
        <v>3321.6882378285222</v>
      </c>
      <c r="T58" s="20">
        <f>ROUND(($C$4-C58)/365,2)</f>
        <v>3.5</v>
      </c>
      <c r="U58" s="19"/>
      <c r="V58" s="19"/>
      <c r="W58" s="19"/>
      <c r="X58" s="19"/>
    </row>
    <row r="59" spans="2:24">
      <c r="B59" s="11" t="s">
        <v>68</v>
      </c>
      <c r="C59" s="12">
        <v>43843</v>
      </c>
      <c r="D59" s="20">
        <v>327.95</v>
      </c>
      <c r="E59" s="14">
        <v>275</v>
      </c>
      <c r="F59" s="20">
        <f t="shared" si="88"/>
        <v>374.82</v>
      </c>
      <c r="G59" s="21">
        <f>_xlfn.RRI($T59,$D59,$E$4)</f>
        <v>0.20256728377833011</v>
      </c>
      <c r="H59" s="17">
        <f>_xlfn.RRI($T59,$E59,$F59)</f>
        <v>0.20508619102838743</v>
      </c>
      <c r="I59" s="21">
        <f>$E$4/D59-1</f>
        <v>0.35825583168165887</v>
      </c>
      <c r="J59" s="21">
        <f>F59/E59-1</f>
        <v>0.36298181818181807</v>
      </c>
      <c r="K59" s="17">
        <f t="shared" ref="K59" si="89">J59-I59</f>
        <v>4.7259865001592072E-3</v>
      </c>
      <c r="L59" s="17"/>
      <c r="M59" s="18"/>
      <c r="N59" s="18"/>
      <c r="O59" s="18">
        <v>3</v>
      </c>
      <c r="P59" s="19">
        <f t="shared" si="83"/>
        <v>825</v>
      </c>
      <c r="Q59" s="19">
        <f t="shared" ref="Q59" si="90">O59*F59</f>
        <v>1124.46</v>
      </c>
      <c r="R59" s="19">
        <f t="shared" ref="R59" si="91">O59*D59/(D59/E59)</f>
        <v>824.99999999999989</v>
      </c>
      <c r="S59" s="19">
        <f t="shared" ref="S59" si="92">O59*$E$4/(D59/E59)</f>
        <v>1120.5610611373684</v>
      </c>
      <c r="T59" s="20">
        <f>ROUND(($C$4-C59)/365,2)</f>
        <v>1.66</v>
      </c>
      <c r="U59" s="19"/>
      <c r="V59" s="19"/>
      <c r="W59" s="19"/>
      <c r="X59" s="19"/>
    </row>
    <row r="60" spans="2:24" ht="6" customHeight="1">
      <c r="B60" s="11"/>
      <c r="C60" s="12"/>
      <c r="D60" s="14"/>
      <c r="E60" s="14"/>
      <c r="F60" s="20"/>
      <c r="G60" s="23"/>
      <c r="H60" s="17"/>
      <c r="I60" s="23"/>
      <c r="J60" s="21"/>
      <c r="K60" s="17"/>
      <c r="L60" s="17"/>
      <c r="M60" s="17"/>
      <c r="N60" s="17"/>
      <c r="O60" s="17"/>
      <c r="P60" s="19"/>
      <c r="Q60" s="19"/>
      <c r="R60" s="19"/>
      <c r="S60" s="19"/>
      <c r="T60" s="18"/>
      <c r="U60" s="19"/>
      <c r="V60" s="19"/>
      <c r="W60" s="19"/>
      <c r="X60" s="19"/>
    </row>
    <row r="61" spans="2:24">
      <c r="B61" s="11" t="s">
        <v>70</v>
      </c>
      <c r="C61" s="12">
        <v>40525</v>
      </c>
      <c r="D61" s="14">
        <v>125.72</v>
      </c>
      <c r="E61" s="14">
        <v>20.3</v>
      </c>
      <c r="F61" s="20">
        <v>224.91</v>
      </c>
      <c r="G61" s="23">
        <f>_xlfn.RRI($T61,$D61,$E$4)</f>
        <v>0.12487837183386508</v>
      </c>
      <c r="H61" s="17">
        <f>_xlfn.RRI($T61,$E61,$F61)</f>
        <v>0.25073117417077095</v>
      </c>
      <c r="I61" s="23">
        <f>$E$4/D61-1</f>
        <v>2.5431116767419661</v>
      </c>
      <c r="J61" s="21">
        <f>F61/E61-1</f>
        <v>10.079310344827586</v>
      </c>
      <c r="K61" s="17">
        <f t="shared" ref="K61:K62" si="93">J61-I61</f>
        <v>7.5361986680856203</v>
      </c>
      <c r="L61" s="17"/>
      <c r="M61" s="18"/>
      <c r="N61" s="18"/>
      <c r="O61" s="18">
        <v>28</v>
      </c>
      <c r="P61" s="19">
        <f t="shared" ref="P61:P62" si="94">O61*E61</f>
        <v>568.4</v>
      </c>
      <c r="Q61" s="19">
        <f t="shared" ref="Q61:Q62" si="95">O61*F61</f>
        <v>6297.48</v>
      </c>
      <c r="R61" s="19">
        <f t="shared" ref="R61:R62" si="96">O61*D61/(D61/E61)</f>
        <v>568.4</v>
      </c>
      <c r="S61" s="19">
        <f t="shared" ref="S61:S62" si="97">O61*$E$4/(D61/E61)</f>
        <v>2013.9046770601337</v>
      </c>
      <c r="T61" s="20">
        <f>ROUND(($C$4-C61)/365,2)</f>
        <v>10.75</v>
      </c>
      <c r="U61" s="19"/>
      <c r="V61" s="19"/>
      <c r="W61" s="19"/>
      <c r="X61" s="19"/>
    </row>
    <row r="62" spans="2:24">
      <c r="B62" s="11" t="s">
        <v>70</v>
      </c>
      <c r="C62" s="12">
        <v>40588</v>
      </c>
      <c r="D62" s="14">
        <v>133.43</v>
      </c>
      <c r="E62" s="14">
        <v>18.951250000000002</v>
      </c>
      <c r="F62" s="20">
        <f>F61</f>
        <v>224.91</v>
      </c>
      <c r="G62" s="23">
        <f>_xlfn.RRI($T62,$D62,$E$4)</f>
        <v>0.12068492011364951</v>
      </c>
      <c r="H62" s="17">
        <f>_xlfn.RRI($T62,$E62,$F62)</f>
        <v>0.26341882757606006</v>
      </c>
      <c r="I62" s="23">
        <f>$E$4/D62-1</f>
        <v>2.3383796747358163</v>
      </c>
      <c r="J62" s="21">
        <f>F62/E62-1</f>
        <v>10.867818745465337</v>
      </c>
      <c r="K62" s="17">
        <f t="shared" si="93"/>
        <v>8.52943907072952</v>
      </c>
      <c r="L62" s="17">
        <f>(V62/U62)-1</f>
        <v>10.486330053454084</v>
      </c>
      <c r="M62" s="21">
        <f>(X62/W62)-1</f>
        <v>2.4374311795707686</v>
      </c>
      <c r="N62" s="21"/>
      <c r="O62" s="18">
        <v>32</v>
      </c>
      <c r="P62" s="19">
        <f t="shared" si="94"/>
        <v>606.44000000000005</v>
      </c>
      <c r="Q62" s="19">
        <f t="shared" si="95"/>
        <v>7197.12</v>
      </c>
      <c r="R62" s="19">
        <f t="shared" si="96"/>
        <v>606.44000000000005</v>
      </c>
      <c r="S62" s="19">
        <f t="shared" si="97"/>
        <v>2024.5269699467885</v>
      </c>
      <c r="T62" s="20">
        <f>ROUND(($C$4-C62)/365,2)</f>
        <v>10.58</v>
      </c>
      <c r="U62" s="19">
        <f>SUM(P61:P62)</f>
        <v>1174.8400000000001</v>
      </c>
      <c r="V62" s="19">
        <f t="shared" ref="V62" si="98">SUM(Q61:Q62)</f>
        <v>13494.599999999999</v>
      </c>
      <c r="W62" s="19">
        <f t="shared" ref="W62" si="99">SUM(R61:R62)</f>
        <v>1174.8400000000001</v>
      </c>
      <c r="X62" s="19">
        <f t="shared" ref="X62" si="100">SUM(S61:S62)</f>
        <v>4038.4316470069225</v>
      </c>
    </row>
    <row r="63" spans="2:24">
      <c r="B63" s="11"/>
      <c r="C63" s="12"/>
      <c r="D63" s="14"/>
      <c r="E63" s="14"/>
      <c r="F63" s="20"/>
      <c r="G63" s="23"/>
      <c r="H63" s="17"/>
      <c r="I63" s="23"/>
      <c r="J63" s="21"/>
      <c r="K63" s="17"/>
      <c r="L63" s="17"/>
      <c r="M63" s="21"/>
      <c r="N63" s="21"/>
      <c r="O63" s="18"/>
      <c r="P63" s="19"/>
      <c r="Q63" s="19"/>
      <c r="R63" s="19"/>
      <c r="S63" s="19"/>
      <c r="T63" s="20"/>
      <c r="U63" s="19"/>
      <c r="V63" s="19"/>
      <c r="W63" s="19"/>
      <c r="X63" s="19"/>
    </row>
    <row r="64" spans="2:24">
      <c r="B64" s="11"/>
      <c r="C64" s="12"/>
      <c r="D64" s="14"/>
      <c r="E64" s="14"/>
      <c r="F64" s="20"/>
      <c r="G64" s="23"/>
      <c r="H64" s="17"/>
      <c r="I64" s="23"/>
      <c r="J64" s="21"/>
      <c r="K64" s="17"/>
      <c r="L64" s="21">
        <f>Q64/P64-1</f>
        <v>0.8387907316758727</v>
      </c>
      <c r="M64" s="21">
        <f>S64/R64-1</f>
        <v>0.37044776944331437</v>
      </c>
      <c r="N64" s="18"/>
      <c r="O64" s="18"/>
      <c r="P64" s="19">
        <f>SUM(P5:P63)</f>
        <v>130046.58001623626</v>
      </c>
      <c r="Q64" s="19">
        <f>SUM(Q5:Q63)</f>
        <v>239128.44602</v>
      </c>
      <c r="R64" s="19">
        <f>SUM(R5:R63)</f>
        <v>130046.58001623626</v>
      </c>
      <c r="S64" s="19">
        <f>SUM(S5:S63)</f>
        <v>178222.04550698248</v>
      </c>
      <c r="T64" s="20"/>
      <c r="U64" s="19">
        <f>SUM(U5:U63)</f>
        <v>130046.58001623624</v>
      </c>
      <c r="V64" s="19">
        <f>SUM(V5:V63)</f>
        <v>239128.44602000003</v>
      </c>
      <c r="W64" s="19">
        <f>SUM(W5:W63)</f>
        <v>130046.58001623624</v>
      </c>
      <c r="X64" s="19">
        <f>SUM(X5:X63)</f>
        <v>178222.04550698248</v>
      </c>
    </row>
    <row r="65" spans="2:19" ht="6" customHeight="1"/>
    <row r="66" spans="2:19">
      <c r="K66" s="1"/>
      <c r="L66" s="22"/>
      <c r="M66" s="24"/>
      <c r="N66" s="24"/>
      <c r="O66" s="24"/>
      <c r="P66" s="24"/>
      <c r="Q66" s="24"/>
      <c r="R66" s="24"/>
      <c r="S66" s="24"/>
    </row>
    <row r="68" spans="2:19">
      <c r="B68" s="1" t="s">
        <v>27</v>
      </c>
    </row>
    <row r="71" spans="2:19">
      <c r="B71" s="1" t="s">
        <v>2</v>
      </c>
      <c r="C71" s="25">
        <f>C4</f>
        <v>44450</v>
      </c>
      <c r="D71" s="26" t="s">
        <v>3</v>
      </c>
      <c r="E71" s="18">
        <f>E4</f>
        <v>445.44</v>
      </c>
    </row>
    <row r="72" spans="2:19" ht="47.25">
      <c r="B72" s="4" t="s">
        <v>5</v>
      </c>
      <c r="C72" s="5" t="s">
        <v>28</v>
      </c>
      <c r="D72" s="4" t="s">
        <v>15</v>
      </c>
      <c r="E72" s="6" t="s">
        <v>16</v>
      </c>
      <c r="F72" s="6" t="s">
        <v>74</v>
      </c>
    </row>
    <row r="73" spans="2:19">
      <c r="B73" s="1" t="s">
        <v>47</v>
      </c>
      <c r="C73" s="41">
        <f>SUM(O7)</f>
        <v>94</v>
      </c>
      <c r="D73" s="17">
        <f>L7</f>
        <v>0.21698022190062716</v>
      </c>
      <c r="E73" s="40">
        <f>M7</f>
        <v>0.12368507353497638</v>
      </c>
      <c r="F73" s="16">
        <f>D73-E73</f>
        <v>9.3295148365650782E-2</v>
      </c>
    </row>
    <row r="74" spans="2:19">
      <c r="B74" s="1" t="s">
        <v>49</v>
      </c>
      <c r="C74" s="41">
        <f>SUM(O9:O10)</f>
        <v>100</v>
      </c>
      <c r="D74" s="17">
        <f>L10</f>
        <v>1.6632613999176558</v>
      </c>
      <c r="E74" s="40">
        <f>M10</f>
        <v>0.74717169349023393</v>
      </c>
      <c r="F74" s="16">
        <f t="shared" ref="F74:F88" si="101">D74-E74</f>
        <v>0.91608970642742182</v>
      </c>
    </row>
    <row r="75" spans="2:19">
      <c r="B75" s="1" t="s">
        <v>56</v>
      </c>
      <c r="C75" s="41">
        <f>SUM(O12:O13)</f>
        <v>183.27799999999999</v>
      </c>
      <c r="D75" s="40">
        <f>L13</f>
        <v>0.34640796796201401</v>
      </c>
      <c r="E75" s="17">
        <f>M13</f>
        <v>0.17626554701734909</v>
      </c>
      <c r="F75" s="16">
        <f t="shared" si="101"/>
        <v>0.17014242094466492</v>
      </c>
    </row>
    <row r="76" spans="2:19">
      <c r="B76" s="1" t="s">
        <v>54</v>
      </c>
      <c r="C76" s="41">
        <f>SUM(O15)</f>
        <v>38</v>
      </c>
      <c r="D76" s="40">
        <f>L15</f>
        <v>0.34183879876841083</v>
      </c>
      <c r="E76" s="17">
        <f>M15</f>
        <v>0.63422240158491405</v>
      </c>
      <c r="F76" s="16">
        <f t="shared" si="101"/>
        <v>-0.29238360281650322</v>
      </c>
    </row>
    <row r="77" spans="2:19">
      <c r="B77" s="1" t="s">
        <v>52</v>
      </c>
      <c r="C77" s="41">
        <f>SUM(O17:O21)</f>
        <v>151</v>
      </c>
      <c r="D77" s="40">
        <f>L19</f>
        <v>0.23346003146282612</v>
      </c>
      <c r="E77" s="17">
        <f>M19</f>
        <v>0.10849074336769005</v>
      </c>
      <c r="F77" s="16">
        <f t="shared" si="101"/>
        <v>0.12496928809513608</v>
      </c>
    </row>
    <row r="78" spans="2:19">
      <c r="B78" s="1" t="s">
        <v>24</v>
      </c>
      <c r="C78" s="41">
        <f>SUM(O22:O24)</f>
        <v>6</v>
      </c>
      <c r="D78" s="40">
        <f>L23</f>
        <v>9.4724576131547344</v>
      </c>
      <c r="E78" s="17">
        <f>M23</f>
        <v>2.5398860047862857</v>
      </c>
      <c r="F78" s="16">
        <f t="shared" si="101"/>
        <v>6.9325716083684483</v>
      </c>
    </row>
    <row r="79" spans="2:19">
      <c r="B79" s="1" t="s">
        <v>45</v>
      </c>
      <c r="C79" s="41">
        <f>SUM(O26:O28)</f>
        <v>6</v>
      </c>
      <c r="D79" s="40">
        <f>L27</f>
        <v>9.3354772380624862</v>
      </c>
      <c r="E79" s="17">
        <f>M27</f>
        <v>2.5397509173029444</v>
      </c>
      <c r="F79" s="16">
        <f t="shared" si="101"/>
        <v>6.7957263207595417</v>
      </c>
    </row>
    <row r="80" spans="2:19">
      <c r="B80" s="1" t="s">
        <v>58</v>
      </c>
      <c r="C80" s="41">
        <f>SUM(O30:O32)</f>
        <v>360</v>
      </c>
      <c r="D80" s="40">
        <f>L31</f>
        <v>0.16730929160051411</v>
      </c>
      <c r="E80" s="17">
        <f>M31</f>
        <v>4.9378062570674786E-2</v>
      </c>
      <c r="F80" s="16">
        <f t="shared" si="101"/>
        <v>0.11793122902983932</v>
      </c>
    </row>
    <row r="81" spans="2:6">
      <c r="B81" s="1" t="s">
        <v>79</v>
      </c>
      <c r="C81" s="41">
        <v>71</v>
      </c>
      <c r="D81" s="40">
        <f>L34</f>
        <v>-2.0899470899470862E-2</v>
      </c>
      <c r="E81" s="17">
        <f>M34</f>
        <v>-3.5345174712539951E-3</v>
      </c>
      <c r="F81" s="16">
        <f t="shared" si="101"/>
        <v>-1.7364953428216867E-2</v>
      </c>
    </row>
    <row r="82" spans="2:6">
      <c r="B82" s="1" t="s">
        <v>60</v>
      </c>
      <c r="C82" s="41">
        <f>SUM(O36:O39)</f>
        <v>127</v>
      </c>
      <c r="D82" s="40">
        <f>L38</f>
        <v>0.98704263724392383</v>
      </c>
      <c r="E82" s="17">
        <f>M38</f>
        <v>0.41142200288942532</v>
      </c>
      <c r="F82" s="16">
        <f t="shared" si="101"/>
        <v>0.57562063435449851</v>
      </c>
    </row>
    <row r="83" spans="2:6">
      <c r="B83" s="1" t="s">
        <v>25</v>
      </c>
      <c r="C83" s="41">
        <f>SUM(O41:O43)</f>
        <v>27</v>
      </c>
      <c r="D83" s="40">
        <f>L42</f>
        <v>0.80415104566386986</v>
      </c>
      <c r="E83" s="17">
        <f>M42</f>
        <v>0.54133498344004982</v>
      </c>
      <c r="F83" s="16">
        <f t="shared" si="101"/>
        <v>0.26281606222382004</v>
      </c>
    </row>
    <row r="84" spans="2:6">
      <c r="B84" s="1" t="s">
        <v>63</v>
      </c>
      <c r="C84" s="41">
        <f>SUM(O44:O46)</f>
        <v>429</v>
      </c>
      <c r="D84" s="40">
        <f>L45</f>
        <v>0.17096611026808284</v>
      </c>
      <c r="E84" s="17">
        <f>M45</f>
        <v>0.22152141721055219</v>
      </c>
      <c r="F84" s="16">
        <f t="shared" si="101"/>
        <v>-5.0555306942469347E-2</v>
      </c>
    </row>
    <row r="85" spans="2:6">
      <c r="B85" s="1" t="s">
        <v>73</v>
      </c>
      <c r="C85" s="41">
        <f>SUM(O47:O50)</f>
        <v>427</v>
      </c>
      <c r="D85" s="40">
        <f>L49</f>
        <v>-3.6246854721229127E-2</v>
      </c>
      <c r="E85" s="17">
        <f>M49</f>
        <v>6.7248853856486601E-2</v>
      </c>
      <c r="F85" s="16">
        <f t="shared" si="101"/>
        <v>-0.10349570857771573</v>
      </c>
    </row>
    <row r="86" spans="2:6">
      <c r="B86" s="1" t="s">
        <v>26</v>
      </c>
      <c r="C86" s="41">
        <f>SUM(O52:O53)</f>
        <v>97</v>
      </c>
      <c r="D86" s="40">
        <f>L53</f>
        <v>2.8375499534678639</v>
      </c>
      <c r="E86" s="17">
        <f>M53</f>
        <v>0.84107326160460794</v>
      </c>
      <c r="F86" s="16">
        <f t="shared" si="101"/>
        <v>1.9964766918632559</v>
      </c>
    </row>
    <row r="87" spans="2:6">
      <c r="B87" s="1" t="s">
        <v>68</v>
      </c>
      <c r="C87" s="41">
        <f>SUM(O55:O59)</f>
        <v>33</v>
      </c>
      <c r="D87" s="40">
        <f>L57</f>
        <v>0.66228910752677428</v>
      </c>
      <c r="E87" s="17">
        <f>M57</f>
        <v>0.59471922206940775</v>
      </c>
      <c r="F87" s="16">
        <f t="shared" si="101"/>
        <v>6.756988545736653E-2</v>
      </c>
    </row>
    <row r="88" spans="2:6">
      <c r="B88" s="1" t="s">
        <v>70</v>
      </c>
      <c r="C88" s="41">
        <f>SUM(O61:O62)</f>
        <v>60</v>
      </c>
      <c r="D88" s="40">
        <f>L62</f>
        <v>10.486330053454084</v>
      </c>
      <c r="E88" s="17">
        <f>M62</f>
        <v>2.4374311795707686</v>
      </c>
      <c r="F88" s="16">
        <f t="shared" si="101"/>
        <v>8.0488988738833154</v>
      </c>
    </row>
    <row r="89" spans="2:6">
      <c r="B89" s="1"/>
      <c r="C89" s="41"/>
      <c r="D89" s="40"/>
      <c r="E89" s="17"/>
    </row>
    <row r="90" spans="2:6">
      <c r="B90" s="1"/>
    </row>
    <row r="91" spans="2:6">
      <c r="B91" s="1"/>
      <c r="C91" s="41"/>
      <c r="D91" s="40"/>
      <c r="E91" s="17"/>
    </row>
    <row r="92" spans="2:6">
      <c r="B92" s="1"/>
      <c r="C92" s="41"/>
      <c r="D92" s="40"/>
      <c r="E92" s="17"/>
    </row>
    <row r="93" spans="2:6">
      <c r="B93" s="1"/>
      <c r="C93" s="41"/>
      <c r="D93" s="40"/>
      <c r="E93" s="17"/>
    </row>
    <row r="94" spans="2:6">
      <c r="B94" s="1"/>
      <c r="C94" s="41"/>
      <c r="D94" s="40"/>
      <c r="E94" s="17"/>
    </row>
    <row r="95" spans="2:6">
      <c r="B95" s="1"/>
      <c r="C95" s="41"/>
      <c r="D95" s="40"/>
      <c r="E95" s="17"/>
    </row>
    <row r="96" spans="2:6">
      <c r="C96" s="41"/>
      <c r="D96" s="40"/>
      <c r="E96" s="17"/>
    </row>
    <row r="97" spans="3:5">
      <c r="C97" s="41"/>
      <c r="D97" s="40"/>
      <c r="E97" s="17"/>
    </row>
    <row r="98" spans="3:5">
      <c r="C98" s="41"/>
      <c r="D98" s="40"/>
      <c r="E98" s="17"/>
    </row>
    <row r="99" spans="3:5">
      <c r="C99" s="41"/>
      <c r="D99" s="40"/>
      <c r="E99" s="17"/>
    </row>
    <row r="100" spans="3:5">
      <c r="C100" s="41"/>
      <c r="D100" s="40"/>
      <c r="E100" s="17"/>
    </row>
    <row r="101" spans="3:5">
      <c r="C101" s="41"/>
      <c r="D101" s="40"/>
      <c r="E101" s="17"/>
    </row>
    <row r="102" spans="3:5">
      <c r="C102" s="41"/>
      <c r="D102" s="40"/>
      <c r="E102" s="17"/>
    </row>
    <row r="103" spans="3:5">
      <c r="C103" s="41"/>
      <c r="D103" s="40"/>
      <c r="E103" s="17"/>
    </row>
    <row r="104" spans="3:5">
      <c r="C104" s="41"/>
      <c r="D104" s="40"/>
      <c r="E104" s="17"/>
    </row>
    <row r="105" spans="3:5">
      <c r="C105" s="41"/>
      <c r="D105" s="40"/>
      <c r="E105" s="17"/>
    </row>
    <row r="106" spans="3:5">
      <c r="C106" s="41"/>
      <c r="D106" s="40"/>
      <c r="E106" s="17"/>
    </row>
    <row r="107" spans="3:5">
      <c r="C107" s="41"/>
      <c r="D107" s="40"/>
      <c r="E107" s="17"/>
    </row>
    <row r="108" spans="3:5">
      <c r="C108" s="41"/>
      <c r="D108" s="40"/>
      <c r="E108" s="17"/>
    </row>
    <row r="109" spans="3:5">
      <c r="C109" s="41"/>
      <c r="D109" s="40"/>
      <c r="E109" s="17"/>
    </row>
    <row r="110" spans="3:5">
      <c r="C110" s="41"/>
      <c r="D110" s="40"/>
      <c r="E110" s="17"/>
    </row>
    <row r="111" spans="3:5">
      <c r="C111" s="41"/>
      <c r="D111" s="40"/>
      <c r="E111" s="17"/>
    </row>
    <row r="112" spans="3:5">
      <c r="C112" s="41"/>
      <c r="D112" s="40"/>
      <c r="E112" s="17"/>
    </row>
    <row r="113" spans="3:5">
      <c r="C113" s="41"/>
      <c r="D113" s="40"/>
      <c r="E113" s="17"/>
    </row>
    <row r="114" spans="3:5">
      <c r="C114" s="41"/>
      <c r="D114" s="40"/>
      <c r="E114" s="17"/>
    </row>
    <row r="116" spans="3:5">
      <c r="C116" s="41"/>
      <c r="D116" s="40"/>
      <c r="E116" s="17"/>
    </row>
    <row r="117" spans="3:5">
      <c r="C117" s="41"/>
      <c r="D117" s="40"/>
      <c r="E117" s="17"/>
    </row>
    <row r="118" spans="3:5">
      <c r="C118" s="41"/>
      <c r="D118" s="40"/>
      <c r="E118" s="17"/>
    </row>
    <row r="119" spans="3:5">
      <c r="C119" s="41"/>
      <c r="D119" s="40"/>
      <c r="E119" s="17"/>
    </row>
    <row r="120" spans="3:5">
      <c r="C120" s="41"/>
      <c r="D120" s="40"/>
      <c r="E120" s="17"/>
    </row>
    <row r="121" spans="3:5">
      <c r="C121" s="41"/>
      <c r="D121" s="40"/>
      <c r="E121" s="17"/>
    </row>
  </sheetData>
  <mergeCells count="1">
    <mergeCell ref="G4:J4"/>
  </mergeCells>
  <conditionalFormatting sqref="K22:K24 K63:K64 L63 D73:F88">
    <cfRule type="expression" dxfId="61" priority="111">
      <formula>D22&lt;0</formula>
    </cfRule>
  </conditionalFormatting>
  <conditionalFormatting sqref="K45 K41:K43 K30:K33 K52:K53">
    <cfRule type="expression" dxfId="60" priority="107">
      <formula>K30&lt;0</formula>
    </cfRule>
  </conditionalFormatting>
  <conditionalFormatting sqref="K7">
    <cfRule type="expression" dxfId="59" priority="109">
      <formula>K7&lt;0</formula>
    </cfRule>
  </conditionalFormatting>
  <conditionalFormatting sqref="K17">
    <cfRule type="expression" dxfId="58" priority="105">
      <formula>K17&lt;0</formula>
    </cfRule>
  </conditionalFormatting>
  <conditionalFormatting sqref="K6:S6 K18:K20">
    <cfRule type="expression" dxfId="57" priority="104">
      <formula>K6&lt;0</formula>
    </cfRule>
  </conditionalFormatting>
  <conditionalFormatting sqref="L7">
    <cfRule type="expression" dxfId="56" priority="97">
      <formula>L7&lt;0</formula>
    </cfRule>
  </conditionalFormatting>
  <conditionalFormatting sqref="L23">
    <cfRule type="expression" dxfId="55" priority="93">
      <formula>L23&lt;0</formula>
    </cfRule>
  </conditionalFormatting>
  <conditionalFormatting sqref="L18 L20">
    <cfRule type="expression" dxfId="54" priority="100">
      <formula>L18&lt;0</formula>
    </cfRule>
  </conditionalFormatting>
  <conditionalFormatting sqref="L17">
    <cfRule type="expression" dxfId="53" priority="99">
      <formula>L17&lt;0</formula>
    </cfRule>
  </conditionalFormatting>
  <conditionalFormatting sqref="L19">
    <cfRule type="expression" dxfId="52" priority="98">
      <formula>L19&lt;0</formula>
    </cfRule>
  </conditionalFormatting>
  <conditionalFormatting sqref="L22 L24">
    <cfRule type="expression" dxfId="51" priority="94">
      <formula>L22&lt;0</formula>
    </cfRule>
  </conditionalFormatting>
  <conditionalFormatting sqref="L30 L32:L33">
    <cfRule type="expression" dxfId="50" priority="85">
      <formula>L30&lt;0</formula>
    </cfRule>
  </conditionalFormatting>
  <conditionalFormatting sqref="L31">
    <cfRule type="expression" dxfId="49" priority="84">
      <formula>L31&lt;0</formula>
    </cfRule>
  </conditionalFormatting>
  <conditionalFormatting sqref="L41 L43">
    <cfRule type="expression" dxfId="48" priority="83">
      <formula>L41&lt;0</formula>
    </cfRule>
  </conditionalFormatting>
  <conditionalFormatting sqref="L42">
    <cfRule type="expression" dxfId="47" priority="82">
      <formula>L42&lt;0</formula>
    </cfRule>
  </conditionalFormatting>
  <conditionalFormatting sqref="L52">
    <cfRule type="expression" dxfId="46" priority="78">
      <formula>L52&lt;0</formula>
    </cfRule>
  </conditionalFormatting>
  <conditionalFormatting sqref="L53">
    <cfRule type="expression" dxfId="45" priority="77">
      <formula>L53&lt;0</formula>
    </cfRule>
  </conditionalFormatting>
  <conditionalFormatting sqref="L45">
    <cfRule type="expression" dxfId="44" priority="67">
      <formula>L45&lt;0</formula>
    </cfRule>
  </conditionalFormatting>
  <conditionalFormatting sqref="B71:E72">
    <cfRule type="expression" dxfId="43" priority="66">
      <formula>B71&lt;0</formula>
    </cfRule>
  </conditionalFormatting>
  <conditionalFormatting sqref="L26 L28">
    <cfRule type="expression" dxfId="42" priority="50">
      <formula>L26&lt;0</formula>
    </cfRule>
  </conditionalFormatting>
  <conditionalFormatting sqref="K12:K13">
    <cfRule type="expression" dxfId="41" priority="48">
      <formula>K12&lt;0</formula>
    </cfRule>
  </conditionalFormatting>
  <conditionalFormatting sqref="K26:K28">
    <cfRule type="expression" dxfId="40" priority="51">
      <formula>K26&lt;0</formula>
    </cfRule>
  </conditionalFormatting>
  <conditionalFormatting sqref="L47">
    <cfRule type="expression" dxfId="39" priority="31">
      <formula>L47&lt;0</formula>
    </cfRule>
  </conditionalFormatting>
  <conditionalFormatting sqref="L27">
    <cfRule type="expression" dxfId="38" priority="49">
      <formula>L27&lt;0</formula>
    </cfRule>
  </conditionalFormatting>
  <conditionalFormatting sqref="K48:K50">
    <cfRule type="expression" dxfId="37" priority="33">
      <formula>K48&lt;0</formula>
    </cfRule>
  </conditionalFormatting>
  <conditionalFormatting sqref="L12">
    <cfRule type="expression" dxfId="36" priority="47">
      <formula>L12&lt;0</formula>
    </cfRule>
  </conditionalFormatting>
  <conditionalFormatting sqref="L13">
    <cfRule type="expression" dxfId="35" priority="45">
      <formula>L13&lt;0</formula>
    </cfRule>
  </conditionalFormatting>
  <conditionalFormatting sqref="L16:L20">
    <cfRule type="expression" dxfId="34" priority="43">
      <formula>L16&lt;0</formula>
    </cfRule>
  </conditionalFormatting>
  <conditionalFormatting sqref="K16:K20">
    <cfRule type="expression" dxfId="33" priority="44">
      <formula>K16&lt;0</formula>
    </cfRule>
  </conditionalFormatting>
  <conditionalFormatting sqref="L15">
    <cfRule type="expression" dxfId="32" priority="41">
      <formula>L15&lt;0</formula>
    </cfRule>
  </conditionalFormatting>
  <conditionalFormatting sqref="L38">
    <cfRule type="expression" dxfId="31" priority="35">
      <formula>L38&lt;0</formula>
    </cfRule>
  </conditionalFormatting>
  <conditionalFormatting sqref="K15">
    <cfRule type="expression" dxfId="30" priority="42">
      <formula>K15&lt;0</formula>
    </cfRule>
  </conditionalFormatting>
  <conditionalFormatting sqref="K36">
    <cfRule type="expression" dxfId="29" priority="40">
      <formula>K36&lt;0</formula>
    </cfRule>
  </conditionalFormatting>
  <conditionalFormatting sqref="K37:K39">
    <cfRule type="expression" dxfId="28" priority="39">
      <formula>K37&lt;0</formula>
    </cfRule>
  </conditionalFormatting>
  <conditionalFormatting sqref="K40:S40">
    <cfRule type="expression" dxfId="27" priority="38">
      <formula>K40&lt;0</formula>
    </cfRule>
  </conditionalFormatting>
  <conditionalFormatting sqref="L37 L39">
    <cfRule type="expression" dxfId="26" priority="37">
      <formula>L37&lt;0</formula>
    </cfRule>
  </conditionalFormatting>
  <conditionalFormatting sqref="L36">
    <cfRule type="expression" dxfId="25" priority="36">
      <formula>L36&lt;0</formula>
    </cfRule>
  </conditionalFormatting>
  <conditionalFormatting sqref="L46:L50">
    <cfRule type="expression" dxfId="24" priority="28">
      <formula>L46&lt;0</formula>
    </cfRule>
  </conditionalFormatting>
  <conditionalFormatting sqref="K47">
    <cfRule type="expression" dxfId="23" priority="34">
      <formula>K47&lt;0</formula>
    </cfRule>
  </conditionalFormatting>
  <conditionalFormatting sqref="L49">
    <cfRule type="expression" dxfId="22" priority="30">
      <formula>L49&lt;0</formula>
    </cfRule>
  </conditionalFormatting>
  <conditionalFormatting sqref="L48 L50">
    <cfRule type="expression" dxfId="21" priority="32">
      <formula>L48&lt;0</formula>
    </cfRule>
  </conditionalFormatting>
  <conditionalFormatting sqref="L59">
    <cfRule type="expression" dxfId="20" priority="13">
      <formula>L59&lt;0</formula>
    </cfRule>
  </conditionalFormatting>
  <conditionalFormatting sqref="K46:K50">
    <cfRule type="expression" dxfId="19" priority="29">
      <formula>K46&lt;0</formula>
    </cfRule>
  </conditionalFormatting>
  <conditionalFormatting sqref="L54:L58">
    <cfRule type="expression" dxfId="18" priority="21">
      <formula>L54&lt;0</formula>
    </cfRule>
  </conditionalFormatting>
  <conditionalFormatting sqref="K55">
    <cfRule type="expression" dxfId="17" priority="27">
      <formula>K55&lt;0</formula>
    </cfRule>
  </conditionalFormatting>
  <conditionalFormatting sqref="K56:K58">
    <cfRule type="expression" dxfId="16" priority="26">
      <formula>K56&lt;0</formula>
    </cfRule>
  </conditionalFormatting>
  <conditionalFormatting sqref="L56 L58">
    <cfRule type="expression" dxfId="15" priority="25">
      <formula>L56&lt;0</formula>
    </cfRule>
  </conditionalFormatting>
  <conditionalFormatting sqref="L55">
    <cfRule type="expression" dxfId="14" priority="24">
      <formula>L55&lt;0</formula>
    </cfRule>
  </conditionalFormatting>
  <conditionalFormatting sqref="L57">
    <cfRule type="expression" dxfId="13" priority="23">
      <formula>L57&lt;0</formula>
    </cfRule>
  </conditionalFormatting>
  <conditionalFormatting sqref="K54:K58">
    <cfRule type="expression" dxfId="12" priority="22">
      <formula>K54&lt;0</formula>
    </cfRule>
  </conditionalFormatting>
  <conditionalFormatting sqref="L62">
    <cfRule type="expression" dxfId="11" priority="10">
      <formula>L62&lt;0</formula>
    </cfRule>
  </conditionalFormatting>
  <conditionalFormatting sqref="K59">
    <cfRule type="expression" dxfId="10" priority="16">
      <formula>K59&lt;0</formula>
    </cfRule>
  </conditionalFormatting>
  <conditionalFormatting sqref="L59">
    <cfRule type="expression" dxfId="9" priority="15">
      <formula>L59&lt;0</formula>
    </cfRule>
  </conditionalFormatting>
  <conditionalFormatting sqref="K59">
    <cfRule type="expression" dxfId="8" priority="14">
      <formula>K59&lt;0</formula>
    </cfRule>
  </conditionalFormatting>
  <conditionalFormatting sqref="K61:K62">
    <cfRule type="expression" dxfId="7" priority="12">
      <formula>K61&lt;0</formula>
    </cfRule>
  </conditionalFormatting>
  <conditionalFormatting sqref="L61">
    <cfRule type="expression" dxfId="6" priority="11">
      <formula>L61&lt;0</formula>
    </cfRule>
  </conditionalFormatting>
  <conditionalFormatting sqref="K9:K10">
    <cfRule type="expression" dxfId="5" priority="9">
      <formula>K9&lt;0</formula>
    </cfRule>
  </conditionalFormatting>
  <conditionalFormatting sqref="L9">
    <cfRule type="expression" dxfId="4" priority="8">
      <formula>L9&lt;0</formula>
    </cfRule>
  </conditionalFormatting>
  <conditionalFormatting sqref="L10">
    <cfRule type="expression" dxfId="3" priority="7">
      <formula>L10&lt;0</formula>
    </cfRule>
  </conditionalFormatting>
  <conditionalFormatting sqref="D73:D88">
    <cfRule type="expression" dxfId="2" priority="5">
      <formula>$D$73&lt;0</formula>
    </cfRule>
  </conditionalFormatting>
  <conditionalFormatting sqref="K34">
    <cfRule type="expression" dxfId="1" priority="2">
      <formula>K34&lt;0</formula>
    </cfRule>
  </conditionalFormatting>
  <conditionalFormatting sqref="L34">
    <cfRule type="expression" dxfId="0" priority="1">
      <formula>L34&lt;0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98F61-8881-DD4C-BEBB-1C1368535DA5}">
  <dimension ref="B2:N23"/>
  <sheetViews>
    <sheetView workbookViewId="0">
      <selection activeCell="F25" sqref="F25"/>
    </sheetView>
  </sheetViews>
  <sheetFormatPr defaultColWidth="11" defaultRowHeight="15.75"/>
  <cols>
    <col min="2" max="2" width="24.625" customWidth="1"/>
    <col min="6" max="6" width="16.875" customWidth="1"/>
  </cols>
  <sheetData>
    <row r="2" spans="2:14">
      <c r="B2" s="27" t="s">
        <v>29</v>
      </c>
      <c r="C2" s="27" t="s">
        <v>30</v>
      </c>
      <c r="D2" s="27" t="s">
        <v>31</v>
      </c>
      <c r="E2" s="27" t="s">
        <v>32</v>
      </c>
      <c r="F2" s="27" t="s">
        <v>33</v>
      </c>
      <c r="G2" s="27" t="s">
        <v>34</v>
      </c>
      <c r="H2" s="27" t="s">
        <v>35</v>
      </c>
      <c r="I2" s="27" t="s">
        <v>36</v>
      </c>
      <c r="J2" s="27" t="s">
        <v>37</v>
      </c>
      <c r="K2" s="27" t="s">
        <v>38</v>
      </c>
      <c r="L2" s="27" t="s">
        <v>39</v>
      </c>
      <c r="M2" s="27" t="s">
        <v>40</v>
      </c>
      <c r="N2" s="27" t="s">
        <v>41</v>
      </c>
    </row>
    <row r="3" spans="2:14" ht="8.1" customHeight="1">
      <c r="B3" s="27"/>
      <c r="C3" s="36" t="s">
        <v>72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>
      <c r="B4" s="28" t="s">
        <v>46</v>
      </c>
      <c r="C4" s="33" t="s">
        <v>47</v>
      </c>
      <c r="D4" s="28">
        <v>94</v>
      </c>
      <c r="E4" s="29">
        <v>122.83</v>
      </c>
      <c r="F4" s="29">
        <v>11546.02</v>
      </c>
      <c r="G4" s="30">
        <v>4.9000000000000002E-2</v>
      </c>
      <c r="H4" s="30">
        <v>8.3000000000000004E-2</v>
      </c>
      <c r="I4" s="28">
        <v>23</v>
      </c>
      <c r="J4" s="30">
        <v>1.2999999999999999E-2</v>
      </c>
      <c r="K4" s="31">
        <v>0.94</v>
      </c>
      <c r="L4" s="28">
        <v>31</v>
      </c>
      <c r="M4" s="28">
        <v>60</v>
      </c>
      <c r="N4" s="30">
        <v>6.7000000000000004E-2</v>
      </c>
    </row>
    <row r="5" spans="2:14">
      <c r="B5" s="28" t="s">
        <v>48</v>
      </c>
      <c r="C5" s="33" t="s">
        <v>49</v>
      </c>
      <c r="D5" s="28">
        <v>100</v>
      </c>
      <c r="E5" s="29">
        <v>236.15</v>
      </c>
      <c r="F5" s="29">
        <v>23615</v>
      </c>
      <c r="G5" s="30">
        <v>9.9000000000000005E-2</v>
      </c>
      <c r="H5" s="30">
        <v>8.4000000000000005E-2</v>
      </c>
      <c r="I5" s="28">
        <v>20</v>
      </c>
      <c r="J5" s="30">
        <v>8.0000000000000002E-3</v>
      </c>
      <c r="K5" s="31">
        <v>0.95</v>
      </c>
      <c r="L5" s="28">
        <v>96</v>
      </c>
      <c r="M5" s="32">
        <v>98</v>
      </c>
      <c r="N5" s="30">
        <v>5.2999999999999999E-2</v>
      </c>
    </row>
    <row r="6" spans="2:14">
      <c r="B6" s="28" t="s">
        <v>55</v>
      </c>
      <c r="C6" s="33" t="s">
        <v>56</v>
      </c>
      <c r="D6" s="28">
        <v>183.28</v>
      </c>
      <c r="E6" s="29">
        <v>94.7</v>
      </c>
      <c r="F6" s="29">
        <v>17356.43</v>
      </c>
      <c r="G6" s="30">
        <v>7.2999999999999995E-2</v>
      </c>
      <c r="H6" s="30">
        <v>0.14000000000000001</v>
      </c>
      <c r="I6" s="28">
        <v>13</v>
      </c>
      <c r="J6" s="30">
        <v>8.9999999999999993E-3</v>
      </c>
      <c r="K6" s="31">
        <v>0.96</v>
      </c>
      <c r="L6" s="28">
        <v>55</v>
      </c>
      <c r="M6" s="32">
        <v>96</v>
      </c>
      <c r="N6" s="34">
        <v>0.11899999999999999</v>
      </c>
    </row>
    <row r="7" spans="2:14">
      <c r="B7" s="28" t="s">
        <v>50</v>
      </c>
      <c r="C7" s="33" t="s">
        <v>23</v>
      </c>
      <c r="D7" s="28">
        <v>257</v>
      </c>
      <c r="E7" s="29">
        <v>47.9</v>
      </c>
      <c r="F7" s="29">
        <v>12310.3</v>
      </c>
      <c r="G7" s="30">
        <v>5.1999999999999998E-2</v>
      </c>
      <c r="H7" s="30">
        <v>0.17599999999999999</v>
      </c>
      <c r="I7" s="28">
        <v>10</v>
      </c>
      <c r="J7" s="30">
        <v>5.0000000000000001E-3</v>
      </c>
      <c r="K7" s="31">
        <v>0.57999999999999996</v>
      </c>
      <c r="L7" s="28">
        <v>41</v>
      </c>
      <c r="M7" s="35">
        <v>66</v>
      </c>
      <c r="N7" s="34">
        <v>0.14499999999999999</v>
      </c>
    </row>
    <row r="8" spans="2:14">
      <c r="B8" s="28" t="s">
        <v>53</v>
      </c>
      <c r="C8" s="33" t="s">
        <v>54</v>
      </c>
      <c r="D8" s="28">
        <v>38</v>
      </c>
      <c r="E8" s="29">
        <v>267.05</v>
      </c>
      <c r="F8" s="29">
        <v>10147.9</v>
      </c>
      <c r="G8" s="30">
        <v>4.2999999999999997E-2</v>
      </c>
      <c r="H8" s="30">
        <v>7.6999999999999999E-2</v>
      </c>
      <c r="I8" s="28">
        <v>21</v>
      </c>
      <c r="J8" s="30">
        <v>0</v>
      </c>
      <c r="K8" s="31">
        <v>0.72</v>
      </c>
      <c r="L8" s="28">
        <v>84</v>
      </c>
      <c r="M8" s="32">
        <v>94</v>
      </c>
      <c r="N8" s="30">
        <v>6.4000000000000001E-2</v>
      </c>
    </row>
    <row r="9" spans="2:14">
      <c r="B9" s="28" t="s">
        <v>51</v>
      </c>
      <c r="C9" s="33" t="s">
        <v>52</v>
      </c>
      <c r="D9" s="28">
        <v>151</v>
      </c>
      <c r="E9" s="29">
        <v>75.25</v>
      </c>
      <c r="F9" s="29">
        <v>11362.75</v>
      </c>
      <c r="G9" s="30">
        <v>4.8000000000000001E-2</v>
      </c>
      <c r="H9" s="30">
        <v>9.6000000000000002E-2</v>
      </c>
      <c r="I9" s="28">
        <v>9</v>
      </c>
      <c r="J9" s="30">
        <v>0.01</v>
      </c>
      <c r="K9" s="31">
        <v>0.34</v>
      </c>
      <c r="L9" s="28">
        <v>35</v>
      </c>
      <c r="M9" s="28">
        <v>52</v>
      </c>
      <c r="N9" s="34">
        <v>0.11899999999999999</v>
      </c>
    </row>
    <row r="10" spans="2:14">
      <c r="B10" s="28" t="s">
        <v>44</v>
      </c>
      <c r="C10" s="33" t="s">
        <v>24</v>
      </c>
      <c r="D10" s="28">
        <v>6</v>
      </c>
      <c r="E10" s="29">
        <v>2740.72</v>
      </c>
      <c r="F10" s="29">
        <v>16444.32</v>
      </c>
      <c r="G10" s="30">
        <v>6.9000000000000006E-2</v>
      </c>
      <c r="H10" s="30">
        <v>0.16700000000000001</v>
      </c>
      <c r="I10" s="28">
        <v>40</v>
      </c>
      <c r="J10" s="30">
        <v>0</v>
      </c>
      <c r="K10" s="31">
        <v>0.98</v>
      </c>
      <c r="L10" s="28">
        <v>95</v>
      </c>
      <c r="M10" s="32">
        <v>98</v>
      </c>
      <c r="N10" s="34">
        <v>0.14499999999999999</v>
      </c>
    </row>
    <row r="11" spans="2:14">
      <c r="B11" s="28" t="s">
        <v>44</v>
      </c>
      <c r="C11" s="33" t="s">
        <v>45</v>
      </c>
      <c r="D11" s="28">
        <v>6</v>
      </c>
      <c r="E11" s="29">
        <v>2714.77</v>
      </c>
      <c r="F11" s="29">
        <v>16288.62</v>
      </c>
      <c r="G11" s="30">
        <v>6.9000000000000006E-2</v>
      </c>
      <c r="H11" s="30">
        <v>0.16700000000000001</v>
      </c>
      <c r="I11" s="28">
        <v>40</v>
      </c>
      <c r="J11" s="30">
        <v>0</v>
      </c>
      <c r="K11" s="31">
        <v>0.98</v>
      </c>
      <c r="L11" s="28">
        <v>95</v>
      </c>
      <c r="M11" s="32">
        <v>98</v>
      </c>
      <c r="N11" s="34">
        <v>0.14799999999999999</v>
      </c>
    </row>
    <row r="12" spans="2:14">
      <c r="B12" s="28" t="s">
        <v>57</v>
      </c>
      <c r="C12" s="33" t="s">
        <v>58</v>
      </c>
      <c r="D12" s="28">
        <v>360</v>
      </c>
      <c r="E12" s="29">
        <v>35.6</v>
      </c>
      <c r="F12" s="29">
        <v>12816</v>
      </c>
      <c r="G12" s="30">
        <v>5.3999999999999999E-2</v>
      </c>
      <c r="H12" s="30">
        <v>0.151</v>
      </c>
      <c r="I12" s="28">
        <v>22</v>
      </c>
      <c r="J12" s="30">
        <v>0</v>
      </c>
      <c r="K12" s="31">
        <v>0.42</v>
      </c>
      <c r="L12" s="28">
        <v>34</v>
      </c>
      <c r="M12" s="28">
        <v>58</v>
      </c>
      <c r="N12" s="30">
        <v>0.17100000000000001</v>
      </c>
    </row>
    <row r="13" spans="2:14">
      <c r="B13" s="28" t="s">
        <v>59</v>
      </c>
      <c r="C13" s="33" t="s">
        <v>60</v>
      </c>
      <c r="D13" s="28">
        <v>127</v>
      </c>
      <c r="E13" s="29">
        <v>193.39</v>
      </c>
      <c r="F13" s="29">
        <v>24560.53</v>
      </c>
      <c r="G13" s="30">
        <v>0.10299999999999999</v>
      </c>
      <c r="H13" s="30">
        <v>8.2000000000000003E-2</v>
      </c>
      <c r="I13" s="28">
        <v>22</v>
      </c>
      <c r="J13" s="30">
        <v>0</v>
      </c>
      <c r="K13" s="31">
        <v>0.74</v>
      </c>
      <c r="L13" s="28">
        <v>92</v>
      </c>
      <c r="M13" s="32">
        <v>91</v>
      </c>
      <c r="N13" s="30">
        <v>1.6E-2</v>
      </c>
    </row>
    <row r="14" spans="2:14">
      <c r="B14" s="28" t="s">
        <v>61</v>
      </c>
      <c r="C14" s="33" t="s">
        <v>25</v>
      </c>
      <c r="D14" s="28">
        <v>27</v>
      </c>
      <c r="E14" s="29">
        <v>610.86</v>
      </c>
      <c r="F14" s="29">
        <v>16493.22</v>
      </c>
      <c r="G14" s="30">
        <v>6.9000000000000006E-2</v>
      </c>
      <c r="H14" s="30">
        <v>0.11799999999999999</v>
      </c>
      <c r="I14" s="28">
        <v>16</v>
      </c>
      <c r="J14" s="30">
        <v>0</v>
      </c>
      <c r="K14" s="31">
        <v>0.9</v>
      </c>
      <c r="L14" s="28">
        <v>56</v>
      </c>
      <c r="M14" s="35">
        <v>79</v>
      </c>
      <c r="N14" s="30">
        <v>8.5000000000000006E-2</v>
      </c>
    </row>
    <row r="15" spans="2:14">
      <c r="B15" s="28" t="s">
        <v>62</v>
      </c>
      <c r="C15" s="33" t="s">
        <v>63</v>
      </c>
      <c r="D15" s="28">
        <v>429</v>
      </c>
      <c r="E15" s="29">
        <v>23.8</v>
      </c>
      <c r="F15" s="29">
        <v>10210.200000000001</v>
      </c>
      <c r="G15" s="30">
        <v>4.2999999999999997E-2</v>
      </c>
      <c r="H15" s="30">
        <v>0.09</v>
      </c>
      <c r="I15" s="28">
        <v>16</v>
      </c>
      <c r="J15" s="30">
        <v>8.0000000000000002E-3</v>
      </c>
      <c r="K15" s="31">
        <v>0.49</v>
      </c>
      <c r="L15" s="28">
        <v>73</v>
      </c>
      <c r="M15" s="32">
        <v>80</v>
      </c>
      <c r="N15" s="34">
        <v>0.124</v>
      </c>
    </row>
    <row r="16" spans="2:14">
      <c r="B16" s="28" t="s">
        <v>64</v>
      </c>
      <c r="C16" s="33" t="s">
        <v>65</v>
      </c>
      <c r="D16" s="28">
        <v>427</v>
      </c>
      <c r="E16" s="29">
        <v>21.98</v>
      </c>
      <c r="F16" s="29">
        <v>9385.4599999999991</v>
      </c>
      <c r="G16" s="30">
        <v>3.9E-2</v>
      </c>
      <c r="H16" s="30">
        <v>0.14099999999999999</v>
      </c>
      <c r="I16" s="28">
        <v>15</v>
      </c>
      <c r="J16" s="30">
        <v>2.5000000000000001E-2</v>
      </c>
      <c r="K16" s="31">
        <v>0.57999999999999996</v>
      </c>
      <c r="L16" s="28">
        <v>67</v>
      </c>
      <c r="M16" s="35">
        <v>70</v>
      </c>
      <c r="N16" s="30">
        <v>0.189</v>
      </c>
    </row>
    <row r="17" spans="2:14">
      <c r="B17" s="28" t="s">
        <v>66</v>
      </c>
      <c r="C17" s="33" t="s">
        <v>26</v>
      </c>
      <c r="D17" s="28">
        <v>97</v>
      </c>
      <c r="E17" s="29">
        <v>187.27</v>
      </c>
      <c r="F17" s="29">
        <v>18165.189999999999</v>
      </c>
      <c r="G17" s="30">
        <v>7.5999999999999998E-2</v>
      </c>
      <c r="H17" s="30">
        <v>9.7000000000000003E-2</v>
      </c>
      <c r="I17" s="28">
        <v>25</v>
      </c>
      <c r="J17" s="30">
        <v>1.4999999999999999E-2</v>
      </c>
      <c r="K17" s="31">
        <v>1</v>
      </c>
      <c r="L17" s="28">
        <v>97</v>
      </c>
      <c r="M17" s="32">
        <v>96</v>
      </c>
      <c r="N17" s="30">
        <v>6.8000000000000005E-2</v>
      </c>
    </row>
    <row r="18" spans="2:14">
      <c r="B18" s="28" t="s">
        <v>67</v>
      </c>
      <c r="C18" s="33" t="s">
        <v>68</v>
      </c>
      <c r="D18" s="28">
        <v>33</v>
      </c>
      <c r="E18" s="29">
        <v>352.99</v>
      </c>
      <c r="F18" s="29">
        <v>11648.67</v>
      </c>
      <c r="G18" s="30">
        <v>4.9000000000000002E-2</v>
      </c>
      <c r="H18" s="30">
        <v>6.6000000000000003E-2</v>
      </c>
      <c r="I18" s="28">
        <v>28</v>
      </c>
      <c r="J18" s="30">
        <v>0</v>
      </c>
      <c r="K18" s="31">
        <v>0.79</v>
      </c>
      <c r="L18" s="28">
        <v>80</v>
      </c>
      <c r="M18" s="32">
        <v>83</v>
      </c>
      <c r="N18" s="30">
        <v>4.9000000000000002E-2</v>
      </c>
    </row>
    <row r="19" spans="2:14">
      <c r="B19" s="28" t="s">
        <v>69</v>
      </c>
      <c r="C19" s="33" t="s">
        <v>70</v>
      </c>
      <c r="D19" s="28">
        <v>60</v>
      </c>
      <c r="E19" s="29">
        <v>241.4</v>
      </c>
      <c r="F19" s="29">
        <v>14484</v>
      </c>
      <c r="G19" s="30">
        <v>6.0999999999999999E-2</v>
      </c>
      <c r="H19" s="30">
        <v>0.10199999999999999</v>
      </c>
      <c r="I19" s="28">
        <v>34</v>
      </c>
      <c r="J19" s="30">
        <v>7.0000000000000001E-3</v>
      </c>
      <c r="K19" s="31">
        <v>0.99</v>
      </c>
      <c r="L19" s="28">
        <v>97</v>
      </c>
      <c r="M19" s="32">
        <v>100</v>
      </c>
      <c r="N19" s="30">
        <v>7.6999999999999999E-2</v>
      </c>
    </row>
    <row r="20" spans="2:14" ht="9" customHeight="1">
      <c r="B20" s="28"/>
      <c r="C20" s="37" t="s">
        <v>71</v>
      </c>
    </row>
    <row r="21" spans="2:14">
      <c r="B21" s="28" t="s">
        <v>42</v>
      </c>
      <c r="C21" s="28"/>
      <c r="D21" s="28"/>
      <c r="E21" s="28"/>
      <c r="F21" s="29">
        <v>789.98</v>
      </c>
      <c r="G21" s="30">
        <v>3.0000000000000001E-3</v>
      </c>
      <c r="H21" s="28"/>
      <c r="I21" s="28"/>
      <c r="J21" s="30">
        <v>5.0000000000000001E-3</v>
      </c>
      <c r="K21" s="28"/>
      <c r="L21" s="28"/>
      <c r="M21" s="28"/>
      <c r="N21" s="30">
        <v>5.0000000000000001E-3</v>
      </c>
    </row>
    <row r="22" spans="2:14">
      <c r="B22" s="28" t="s">
        <v>43</v>
      </c>
      <c r="F22" s="29">
        <v>237624.59</v>
      </c>
      <c r="G22" s="28"/>
      <c r="H22" s="30">
        <v>0.114</v>
      </c>
      <c r="I22" s="28">
        <v>22.7</v>
      </c>
      <c r="J22" s="30">
        <v>6.0000000000000001E-3</v>
      </c>
      <c r="K22" s="31">
        <v>0.81</v>
      </c>
      <c r="L22" s="28">
        <v>74</v>
      </c>
      <c r="M22" s="32">
        <v>84.9</v>
      </c>
      <c r="N22" s="30">
        <v>9.5000000000000001E-2</v>
      </c>
    </row>
    <row r="23" spans="2:14">
      <c r="F23" s="43">
        <f>F22-F21</f>
        <v>236834.61</v>
      </c>
    </row>
  </sheetData>
  <sortState xmlns:xlrd2="http://schemas.microsoft.com/office/spreadsheetml/2017/richdata2" ref="B3:N19">
    <sortCondition ref="C4:C19"/>
  </sortState>
  <hyperlinks>
    <hyperlink ref="C10" r:id="rId1" display="https://www.manifestinvesting.com/companies/goog" xr:uid="{2C83E530-F9B8-BC4C-8BCF-741E198FA93E}"/>
    <hyperlink ref="C11" r:id="rId2" display="https://www.manifestinvesting.com/companies/googl" xr:uid="{BF30EC90-0FBC-F247-967A-FA9C6654F78C}"/>
    <hyperlink ref="C4" r:id="rId3" display="https://www.manifestinvesting.com/companies/cboe" xr:uid="{97811201-FD2B-E84B-AD18-1A9223918338}"/>
    <hyperlink ref="C5" r:id="rId4" display="https://www.manifestinvesting.com/companies/dg" xr:uid="{7B3680DA-0CD5-2E4B-9F6F-870425944FAD}"/>
    <hyperlink ref="C7" r:id="rId5" display="https://www.manifestinvesting.com/companies/esnt" xr:uid="{9697FDE3-B1B7-ED45-9454-95708A43414B}"/>
    <hyperlink ref="C9" r:id="rId6" display="https://www.manifestinvesting.com/companies/fsfg" xr:uid="{FDD7CD38-8541-6A45-9D62-DA919D908F92}"/>
    <hyperlink ref="C8" r:id="rId7" display="https://www.manifestinvesting.com/companies/flt" xr:uid="{02F08B75-5041-2F41-82EC-69A8D1F1A079}"/>
    <hyperlink ref="C6" r:id="rId8" display="https://www.manifestinvesting.com/companies/dhi" xr:uid="{294F5559-25CA-9840-BF2F-82C1CC4886D0}"/>
    <hyperlink ref="C12" r:id="rId9" display="https://www.manifestinvesting.com/companies/ins" xr:uid="{336D24BA-342F-554B-AEEB-88721A8C965D}"/>
    <hyperlink ref="C13" r:id="rId10" display="https://www.manifestinvesting.com/companies/midd" xr:uid="{26E72976-85CA-0B47-BB26-4A8DD8F14FE8}"/>
    <hyperlink ref="C14" r:id="rId11" display="https://www.manifestinvesting.com/companies/regn" xr:uid="{5A7CD69C-3095-344C-B85B-96380EAEEAF7}"/>
    <hyperlink ref="C15" r:id="rId12" display="https://www.manifestinvesting.com/companies/sfm" xr:uid="{92944029-0245-6247-8727-DC132EF0B93E}"/>
    <hyperlink ref="C16" r:id="rId13" display="https://www.manifestinvesting.com/companies/sgc" xr:uid="{229BF60A-CC48-E344-801E-C2D1A2AF1A04}"/>
    <hyperlink ref="C17" r:id="rId14" display="https://www.manifestinvesting.com/companies/tsco" xr:uid="{FD97461F-DD11-B142-BF27-CCA0E1670C86}"/>
    <hyperlink ref="C18" r:id="rId15" display="https://www.manifestinvesting.com/companies/ulta" xr:uid="{1837D20D-C2E3-864E-81E3-8FC141EFA083}"/>
    <hyperlink ref="C19" r:id="rId16" display="https://www.manifestinvesting.com/companies/v" xr:uid="{C895CC7F-B97E-A54B-ADF3-4B82EA6DB79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 Analysis</vt:lpstr>
      <vt:lpstr>Manifest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Farrell</dc:creator>
  <cp:lastModifiedBy>John</cp:lastModifiedBy>
  <dcterms:created xsi:type="dcterms:W3CDTF">2021-08-18T04:35:35Z</dcterms:created>
  <dcterms:modified xsi:type="dcterms:W3CDTF">2021-09-11T20:29:05Z</dcterms:modified>
</cp:coreProperties>
</file>